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1"/>
  </bookViews>
  <sheets>
    <sheet name="JP 2023 - SVE" sheetId="1" r:id="rId1"/>
    <sheet name="Sheet2" sheetId="2" r:id="rId2"/>
  </sheets>
  <definedNames>
    <definedName name="OLE_LINK1" localSheetId="0">'JP 2023 - SVE'!#REF!</definedName>
    <definedName name="_xlnm.Print_Area" localSheetId="0">'JP 2023 - SVE'!$A$2:$C$199</definedName>
  </definedNames>
  <calcPr fullCalcOnLoad="1"/>
</workbook>
</file>

<file path=xl/sharedStrings.xml><?xml version="1.0" encoding="utf-8"?>
<sst xmlns="http://schemas.openxmlformats.org/spreadsheetml/2006/main" count="1416" uniqueCount="848">
  <si>
    <t>KORISNIK</t>
  </si>
  <si>
    <t>PROGRAM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</si>
  <si>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</si>
  <si>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</si>
  <si>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</si>
  <si>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</si>
  <si>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</si>
  <si>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</si>
  <si>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</si>
  <si>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</si>
  <si>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</si>
  <si>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</si>
  <si>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11.</t>
  </si>
  <si>
    <t>13.</t>
  </si>
  <si>
    <t>10.</t>
  </si>
  <si>
    <t>14.</t>
  </si>
  <si>
    <t>UKUPNO</t>
  </si>
  <si>
    <t>GKPE0100R</t>
  </si>
  <si>
    <t>I-VIII</t>
  </si>
  <si>
    <t>RAZDJEL 006 ODJEL GRADSKE UPRAVE ZA KULTURU</t>
  </si>
  <si>
    <t>PRO-
GRAM-
SKA</t>
  </si>
  <si>
    <t>FUNK-
CIJA</t>
  </si>
  <si>
    <t>POZI-
CIJA</t>
  </si>
  <si>
    <t>BROJ
KONTA</t>
  </si>
  <si>
    <t>VRSTA RASHODA/IZDATAKA</t>
  </si>
  <si>
    <t>PRERASPO-
DJELA
SREDSTAVA</t>
  </si>
  <si>
    <t>POVEĆANJE / SMANJENJE (11 - 6)</t>
  </si>
  <si>
    <t>UKUPNO IZVORI FINANCIRANJA</t>
  </si>
  <si>
    <t>Opći prihodi i primici</t>
  </si>
  <si>
    <t>Prihodi od spomeničke rente</t>
  </si>
  <si>
    <t>Tekuće pomoći od međunarodnih organizacija - kultura</t>
  </si>
  <si>
    <t>Kapitalna pomoć iz državnog proračuna za rafineriju šećera</t>
  </si>
  <si>
    <t>Kapitalna pomoć iz državnog proračuna za dom. samostan</t>
  </si>
  <si>
    <t>Kapitalna pomoć iz državnog proračuna za trg pul vele crikve</t>
  </si>
  <si>
    <t>Tekuće donacije od neprofitnih organizacija - kultura</t>
  </si>
  <si>
    <t>Kapitalne donacije od neprofitnih organizacija - kultura</t>
  </si>
  <si>
    <t>Ostali prihodi od prodaje ili zamjene nefinancijske imovine</t>
  </si>
  <si>
    <t>Prihodi od refundacija šteta - kultura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</si>
  <si>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</si>
  <si>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</si>
  <si>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</si>
  <si>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</si>
  <si>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</si>
  <si>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</si>
  <si>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</si>
  <si>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</si>
  <si>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</si>
  <si>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</si>
  <si>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</si>
  <si>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</si>
  <si>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RAZDJEL 006: ODJEL GRADSKE UPRAVE ZA KULTURU</t>
  </si>
  <si>
    <t>GLAVA 00601: ODJEL GRADSKE UPRAVE ZA KULTURU</t>
  </si>
  <si>
    <t>1173</t>
  </si>
  <si>
    <t>Program: JAVNE POTREBE U  KULTURI</t>
  </si>
  <si>
    <t>A117301</t>
  </si>
  <si>
    <t>0820</t>
  </si>
  <si>
    <t>Aktivnost: PROGRAMI ZAŠTITE I OČUVANJA KULTURNIH DOBARA U SKLOPU JAVNIH POTREBA</t>
  </si>
  <si>
    <t>652</t>
  </si>
  <si>
    <t>3811</t>
  </si>
  <si>
    <t>Tekuće donacije u novcu</t>
  </si>
  <si>
    <t>A117302</t>
  </si>
  <si>
    <t>Aktivnost: IZLOŽBENA DJELATNOST</t>
  </si>
  <si>
    <t>653</t>
  </si>
  <si>
    <t>3237</t>
  </si>
  <si>
    <t>Intelektualne i osobne usluge</t>
  </si>
  <si>
    <t>654</t>
  </si>
  <si>
    <t>3522</t>
  </si>
  <si>
    <t>Subvencije trgovačkim društvima izvan javnog sektora</t>
  </si>
  <si>
    <t>752</t>
  </si>
  <si>
    <t>3523</t>
  </si>
  <si>
    <t>Subvencije poljoprivrednicima i obrtnicima</t>
  </si>
  <si>
    <t>655</t>
  </si>
  <si>
    <t>A117303</t>
  </si>
  <si>
    <t>Aktivnost: NAKLADNIČKA DJELATNOST</t>
  </si>
  <si>
    <t>656</t>
  </si>
  <si>
    <t>657</t>
  </si>
  <si>
    <t>658</t>
  </si>
  <si>
    <t>659</t>
  </si>
  <si>
    <t>A117304</t>
  </si>
  <si>
    <t>Aktivnost: SCENSKA DJELATNOST</t>
  </si>
  <si>
    <t>660</t>
  </si>
  <si>
    <t>661</t>
  </si>
  <si>
    <t>A117305</t>
  </si>
  <si>
    <t>Aktivnost: GLAZBENA DJELATNOST</t>
  </si>
  <si>
    <t>662</t>
  </si>
  <si>
    <t>663</t>
  </si>
  <si>
    <t>664</t>
  </si>
  <si>
    <t>A117306</t>
  </si>
  <si>
    <t>Aktivnost: FILMSKA DJELATNOST</t>
  </si>
  <si>
    <t>665</t>
  </si>
  <si>
    <t>666</t>
  </si>
  <si>
    <t>667</t>
  </si>
  <si>
    <t>668</t>
  </si>
  <si>
    <t>A117307</t>
  </si>
  <si>
    <t>Aktivnost: NOVI MEDIJI I KULTURA MLADIH</t>
  </si>
  <si>
    <t>669</t>
  </si>
  <si>
    <t>670</t>
  </si>
  <si>
    <t>671</t>
  </si>
  <si>
    <t>A117308</t>
  </si>
  <si>
    <t>Aktivnost: PROGRAMI KULTURE NACIONALNIH MANJINA</t>
  </si>
  <si>
    <t>672</t>
  </si>
  <si>
    <t>A117309</t>
  </si>
  <si>
    <t>Aktivnost: UDRUGE PRIJATELJSTVA</t>
  </si>
  <si>
    <t>673</t>
  </si>
  <si>
    <t>A117310</t>
  </si>
  <si>
    <t>Aktivnost: KULTURNI PROGRAMI MJESNIH ODBORA</t>
  </si>
  <si>
    <t>674</t>
  </si>
  <si>
    <t>675</t>
  </si>
  <si>
    <t>3239</t>
  </si>
  <si>
    <t>Ostale usluge</t>
  </si>
  <si>
    <t>676</t>
  </si>
  <si>
    <t>3299</t>
  </si>
  <si>
    <t>Ostali nespomenuti rashodi poslovanja</t>
  </si>
  <si>
    <t>A117311</t>
  </si>
  <si>
    <t>Aktivnost: PROGRAMI KULTURNE SURADNJE</t>
  </si>
  <si>
    <t>677</t>
  </si>
  <si>
    <t>678</t>
  </si>
  <si>
    <t>679</t>
  </si>
  <si>
    <t>A117313</t>
  </si>
  <si>
    <t>Aktivnost: IZRADA KULTURNE STRATEGIJE GRADA RIJEKE</t>
  </si>
  <si>
    <t>680</t>
  </si>
  <si>
    <t>A117314</t>
  </si>
  <si>
    <t>Aktivnost: MANIFESTACIJE</t>
  </si>
  <si>
    <t>681</t>
  </si>
  <si>
    <t>1174</t>
  </si>
  <si>
    <t>Program: KULTURNA VIJEĆA</t>
  </si>
  <si>
    <t>A117401</t>
  </si>
  <si>
    <t>Aktivnost: SREDSTVA ZA RAD KULTURNIH VIJEĆA</t>
  </si>
  <si>
    <t>682</t>
  </si>
  <si>
    <t>3291</t>
  </si>
  <si>
    <t>Naknade za rad predstavničkih i izvršnih tijela, povjerenstava i slično</t>
  </si>
  <si>
    <t>1175</t>
  </si>
  <si>
    <t>Program: RASHODI ZA REDOVAN RAD OBJEKATA KOJIMA UPRAVLJA ODJEL</t>
  </si>
  <si>
    <t>A117501</t>
  </si>
  <si>
    <t>Aktivnost: TROŠKOVI UPRAVLJANJA I ODRŽAVANJA OBJEKATA</t>
  </si>
  <si>
    <t>683</t>
  </si>
  <si>
    <t>3221</t>
  </si>
  <si>
    <t>Uredski materijal i ostali materijalni rashodi</t>
  </si>
  <si>
    <t>684</t>
  </si>
  <si>
    <t>3222</t>
  </si>
  <si>
    <t>Materijal i sirovine</t>
  </si>
  <si>
    <t>685</t>
  </si>
  <si>
    <t>3223</t>
  </si>
  <si>
    <t>Energija</t>
  </si>
  <si>
    <t>686</t>
  </si>
  <si>
    <t>3224</t>
  </si>
  <si>
    <t>Materijal i dijelovi za tekuće i investicijsko održavanje</t>
  </si>
  <si>
    <t>687</t>
  </si>
  <si>
    <t>3225</t>
  </si>
  <si>
    <t>Sitni inventar i auto gume</t>
  </si>
  <si>
    <t>688</t>
  </si>
  <si>
    <t>3231</t>
  </si>
  <si>
    <t>Usluge telefona, pošte i prijevoza</t>
  </si>
  <si>
    <t>689</t>
  </si>
  <si>
    <t>3232</t>
  </si>
  <si>
    <t>Usluge tekućeg i investicijskog održavanja</t>
  </si>
  <si>
    <t>690</t>
  </si>
  <si>
    <t>3233</t>
  </si>
  <si>
    <t>Usluge promidžbe i informiranja</t>
  </si>
  <si>
    <t>691</t>
  </si>
  <si>
    <t>3234</t>
  </si>
  <si>
    <t>Komunalne usluge</t>
  </si>
  <si>
    <t>692</t>
  </si>
  <si>
    <t>3235</t>
  </si>
  <si>
    <t>Zakupnine i najamnine</t>
  </si>
  <si>
    <t>693</t>
  </si>
  <si>
    <t>694</t>
  </si>
  <si>
    <t>3238</t>
  </si>
  <si>
    <t>Računalne usluge</t>
  </si>
  <si>
    <t>695</t>
  </si>
  <si>
    <t>696</t>
  </si>
  <si>
    <t>3292</t>
  </si>
  <si>
    <t>Premije osiguranja</t>
  </si>
  <si>
    <t>697</t>
  </si>
  <si>
    <t>3295</t>
  </si>
  <si>
    <t>Pristojbe i naknade</t>
  </si>
  <si>
    <t>698</t>
  </si>
  <si>
    <t>699</t>
  </si>
  <si>
    <t>3433</t>
  </si>
  <si>
    <t>Zatezne kamate</t>
  </si>
  <si>
    <t>700</t>
  </si>
  <si>
    <t>3434</t>
  </si>
  <si>
    <t>Ostali nespomenuti financijski rashodi</t>
  </si>
  <si>
    <t>K117502</t>
  </si>
  <si>
    <t>Kapitalni projekt: NABAVA OPREME U OBJEKTIMA HKD-A NA SUŠAKU I FILODRAMMATICI</t>
  </si>
  <si>
    <t>701</t>
  </si>
  <si>
    <t>4221</t>
  </si>
  <si>
    <t>Uredska oprema i namještaj</t>
  </si>
  <si>
    <t>702</t>
  </si>
  <si>
    <t>4222</t>
  </si>
  <si>
    <t>Komunikacijska oprema</t>
  </si>
  <si>
    <t>4223</t>
  </si>
  <si>
    <t>Oprema za održavanje i zaštitu</t>
  </si>
  <si>
    <t>703</t>
  </si>
  <si>
    <t>4227</t>
  </si>
  <si>
    <t>Uređaji, strojevi i oprema za ostale namjene</t>
  </si>
  <si>
    <t>1176</t>
  </si>
  <si>
    <t>Program: KAPITALNA ULAGANJA U OBJEKTE KULTURE</t>
  </si>
  <si>
    <t>K117601</t>
  </si>
  <si>
    <t>Kapitalni projekt: MUZEJ MODERNE I SUVREMENE UMJETNOSTI RIJEKA</t>
  </si>
  <si>
    <t>704</t>
  </si>
  <si>
    <t>4264</t>
  </si>
  <si>
    <t>Ostala nematerijalna proizvedena imovina</t>
  </si>
  <si>
    <t>K117603</t>
  </si>
  <si>
    <t>Kapitalni projekt: DOMINIKANSKI SAMOSTAN</t>
  </si>
  <si>
    <t>705</t>
  </si>
  <si>
    <t>706</t>
  </si>
  <si>
    <t>K117604</t>
  </si>
  <si>
    <t>Kapitalni projekt: ZGRADA FILODRAMMATICE</t>
  </si>
  <si>
    <t>707</t>
  </si>
  <si>
    <t>708</t>
  </si>
  <si>
    <t>4511</t>
  </si>
  <si>
    <t>Dodatna ulaganja na građevinskim objektima</t>
  </si>
  <si>
    <t>K117605</t>
  </si>
  <si>
    <t>Kapitalni projekt: UPRAVNA ZGRADA BIVŠE RAFINERIJE ŠEĆERA</t>
  </si>
  <si>
    <t>709</t>
  </si>
  <si>
    <t>710</t>
  </si>
  <si>
    <t>K117606</t>
  </si>
  <si>
    <t>Kapitalni projekt: RIJEČKI PRINCIPIJ</t>
  </si>
  <si>
    <t>711</t>
  </si>
  <si>
    <t>712</t>
  </si>
  <si>
    <t>4211</t>
  </si>
  <si>
    <t>Stambeni objekti</t>
  </si>
  <si>
    <t>713</t>
  </si>
  <si>
    <t>K117609</t>
  </si>
  <si>
    <t>Kapitalni projekt: TRG PUL VELE CRIKVE</t>
  </si>
  <si>
    <t>714</t>
  </si>
  <si>
    <t>715</t>
  </si>
  <si>
    <t>K117610</t>
  </si>
  <si>
    <t>Kapitalni projekt: HARTERA - CENTAR ZA KULTURU MLADIH</t>
  </si>
  <si>
    <t>716</t>
  </si>
  <si>
    <t>K117612</t>
  </si>
  <si>
    <t>Kapitalni projekt: POSTAV SKULPTURA U JAVNIM PROSTORIMA</t>
  </si>
  <si>
    <t>717</t>
  </si>
  <si>
    <t>4214</t>
  </si>
  <si>
    <t>Ostali građevinski objekti</t>
  </si>
  <si>
    <t>718</t>
  </si>
  <si>
    <t>4242</t>
  </si>
  <si>
    <t>Umjetnička djela (izložena u galerijama, muzejima i slično)</t>
  </si>
  <si>
    <t>K117616</t>
  </si>
  <si>
    <t>Kapitalni projekt: MOTORNI BROD GALEB</t>
  </si>
  <si>
    <t>719</t>
  </si>
  <si>
    <t>720</t>
  </si>
  <si>
    <t>721</t>
  </si>
  <si>
    <t>722</t>
  </si>
  <si>
    <t>723</t>
  </si>
  <si>
    <t>724</t>
  </si>
  <si>
    <t>725</t>
  </si>
  <si>
    <t>726</t>
  </si>
  <si>
    <t>K117621</t>
  </si>
  <si>
    <t>Kapitalni projekt: GRADINA TRSAT</t>
  </si>
  <si>
    <t>727</t>
  </si>
  <si>
    <t>K117623</t>
  </si>
  <si>
    <t>Kapitalni projekt: PALAZZO MODELLO</t>
  </si>
  <si>
    <t>728</t>
  </si>
  <si>
    <t>Kapitalni projekt: GRADSKI TORANJ - SKULPTURA RIJEČKOG DVOGLAVOG ORLA</t>
  </si>
  <si>
    <t>1177</t>
  </si>
  <si>
    <t>Program: KAPITALNE DONACIJE I POMOĆI</t>
  </si>
  <si>
    <t>K117703</t>
  </si>
  <si>
    <t>Kapitalni projekt: OBNOVA PROČELJA UNUTAR ZAŠTIĆENE URBANISTIČKE CJELINE GRADA RIJEKE</t>
  </si>
  <si>
    <t>729</t>
  </si>
  <si>
    <t>3822</t>
  </si>
  <si>
    <t>Kapitalne donacije građanima i kućanstvima</t>
  </si>
  <si>
    <t>K117708</t>
  </si>
  <si>
    <t>Kapitalni projekt: KD KOZALA - ZAŠTITNI RADOVI NA SPOMENIČKOJ BAŠTINI GROBLJA KOZALA I TRSAT</t>
  </si>
  <si>
    <t>730</t>
  </si>
  <si>
    <t>3861</t>
  </si>
  <si>
    <t>Kapitalne pomoći kreditnim i ostalim financijskim institucijama te trgovačkim društvima u javnom sektoru</t>
  </si>
  <si>
    <t>K117710</t>
  </si>
  <si>
    <t>Kapitalni projekt: DIZALICE NA RIJEČKOM LUKOBRANU</t>
  </si>
  <si>
    <t>731</t>
  </si>
  <si>
    <t>3862</t>
  </si>
  <si>
    <t>Kapitalne pomoći kreditnim i ostalim financijskim institucijama te trgovačkim društvima izvan javnog sektora</t>
  </si>
  <si>
    <t>Kapitalni projekt: PALACH</t>
  </si>
  <si>
    <t>3863</t>
  </si>
  <si>
    <t>Kapitalne pomoći poljoprivrednicima i obrtnicima</t>
  </si>
  <si>
    <t>1178</t>
  </si>
  <si>
    <t>Program: ART KINO CROATIA</t>
  </si>
  <si>
    <t>A117801</t>
  </si>
  <si>
    <t>Aktivnost: FILMSKI PROGRAM U ART KINU</t>
  </si>
  <si>
    <t>732</t>
  </si>
  <si>
    <t>733</t>
  </si>
  <si>
    <t>734</t>
  </si>
  <si>
    <t>735</t>
  </si>
  <si>
    <t>736</t>
  </si>
  <si>
    <t>A117802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</si>
  <si>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</si>
  <si>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</si>
  <si>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</si>
  <si>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</si>
  <si>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</si>
  <si>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</si>
  <si>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</si>
  <si>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</si>
  <si>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</si>
  <si>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K117803</t>
  </si>
  <si>
    <t>Kapitalni projekt: NABAVA OPREME U ART KINU CROATIA</t>
  </si>
  <si>
    <t>746</t>
  </si>
  <si>
    <t>1179</t>
  </si>
  <si>
    <t>Program: REZIDENCIJALNI PROGRAMI</t>
  </si>
  <si>
    <t>A117901</t>
  </si>
  <si>
    <t>Aktivnost: REZIDENCIJALNI PROGRAMI</t>
  </si>
  <si>
    <t>747</t>
  </si>
  <si>
    <t>748</t>
  </si>
  <si>
    <t>1180</t>
  </si>
  <si>
    <t>Program: EU PROJEKTI</t>
  </si>
  <si>
    <t>A118001</t>
  </si>
  <si>
    <t>Aktivnost: EU PROJEKTI</t>
  </si>
  <si>
    <t>749</t>
  </si>
  <si>
    <t>750</t>
  </si>
  <si>
    <t>3293</t>
  </si>
  <si>
    <t>Reprezentacija</t>
  </si>
  <si>
    <t>751</t>
  </si>
  <si>
    <t>Ukupno glava 00601:</t>
  </si>
  <si>
    <t>GLAVA 00602: GRADSKA KNJIŽNICA RIJEKA</t>
  </si>
  <si>
    <t>1187</t>
  </si>
  <si>
    <t>Program: PROGRAMSKA DJELATNOST USTANOVE</t>
  </si>
  <si>
    <t>A118701</t>
  </si>
  <si>
    <t>Aktivnost: STRUČNO, ADMINISTRATIVNO I TEHNIČKO OSOBLJE</t>
  </si>
  <si>
    <t>781</t>
  </si>
  <si>
    <t>3111</t>
  </si>
  <si>
    <t>Plaće za redovan rad</t>
  </si>
  <si>
    <t>782</t>
  </si>
  <si>
    <t>3112</t>
  </si>
  <si>
    <t>Plaće u naravi</t>
  </si>
  <si>
    <t>783</t>
  </si>
  <si>
    <t>3114</t>
  </si>
  <si>
    <t>Plaće za posebne uvjete rada</t>
  </si>
  <si>
    <t>784</t>
  </si>
  <si>
    <t>3121</t>
  </si>
  <si>
    <t>Ostali rashodi za zaposlene</t>
  </si>
  <si>
    <t>785</t>
  </si>
  <si>
    <t>3132</t>
  </si>
  <si>
    <t>Doprinosi za obvezno zdravstveno osiguranje</t>
  </si>
  <si>
    <t>786</t>
  </si>
  <si>
    <t>3133</t>
  </si>
  <si>
    <t>Doprinosi za obvezno osiguranje u slučaju nezaposlenosti</t>
  </si>
  <si>
    <t>A118702</t>
  </si>
  <si>
    <t>Aktivnost: REDOVNA DJELATNOST USTANOVE</t>
  </si>
  <si>
    <t>787</t>
  </si>
  <si>
    <t>3212</t>
  </si>
  <si>
    <t>Naknade za prijevoz, za rad na terenu i odvojeni život</t>
  </si>
  <si>
    <t>788</t>
  </si>
  <si>
    <t>789</t>
  </si>
  <si>
    <t>790</t>
  </si>
  <si>
    <t>791</t>
  </si>
  <si>
    <t>792</t>
  </si>
  <si>
    <t>793</t>
  </si>
  <si>
    <t>794</t>
  </si>
  <si>
    <t>A118703</t>
  </si>
  <si>
    <t>Aktivnost: PROGRAMSKE AKTIVNOSTI USTANOVE</t>
  </si>
  <si>
    <t>795</t>
  </si>
  <si>
    <t>A118709</t>
  </si>
  <si>
    <t>Aktivnost: ZAŠTITA KNJIŽNE GRAĐE</t>
  </si>
  <si>
    <t>796</t>
  </si>
  <si>
    <t>K118705</t>
  </si>
  <si>
    <t>Kapitalni projekt: NABAVA KNJIŽNE GRAĐE</t>
  </si>
  <si>
    <t>797</t>
  </si>
  <si>
    <t>4241</t>
  </si>
  <si>
    <t>Knjige</t>
  </si>
  <si>
    <t>Ukupno glava 00602:</t>
  </si>
  <si>
    <t>GLAVA 00603: MUZEJ GRADA RIJEKE</t>
  </si>
  <si>
    <t>1197</t>
  </si>
  <si>
    <t>A119701</t>
  </si>
  <si>
    <t>807</t>
  </si>
  <si>
    <t>808</t>
  </si>
  <si>
    <t>809</t>
  </si>
  <si>
    <t>810</t>
  </si>
  <si>
    <t>811</t>
  </si>
  <si>
    <t>A119702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</si>
  <si>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</si>
  <si>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</si>
  <si>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</si>
  <si>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</si>
  <si>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</si>
  <si>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</si>
  <si>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</si>
  <si>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</si>
  <si>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</si>
  <si>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</si>
  <si>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3431</t>
  </si>
  <si>
    <t>Bankarske usluge i usluge platnog prometa</t>
  </si>
  <si>
    <t>A119703</t>
  </si>
  <si>
    <t>822</t>
  </si>
  <si>
    <t>3211</t>
  </si>
  <si>
    <t>Službena putovanja</t>
  </si>
  <si>
    <t>823</t>
  </si>
  <si>
    <t>824</t>
  </si>
  <si>
    <t>825</t>
  </si>
  <si>
    <t>826</t>
  </si>
  <si>
    <t>827</t>
  </si>
  <si>
    <t>828</t>
  </si>
  <si>
    <t>A119704</t>
  </si>
  <si>
    <t>Aktivnost: ZAŠTITA MUZEJSKE GRAĐE</t>
  </si>
  <si>
    <t>829</t>
  </si>
  <si>
    <t>Kapitalni projekt: OPREMA ZA POHRANU MUZEJSKE GRAĐE</t>
  </si>
  <si>
    <t>Ukupno glava 00603:</t>
  </si>
  <si>
    <t>GLAVA 00604: MUZEJ MODERNE I SUVREMENE UMJETNOSTI U RIJECI</t>
  </si>
  <si>
    <t>1207</t>
  </si>
  <si>
    <t>A120701</t>
  </si>
  <si>
    <t>839</t>
  </si>
  <si>
    <t>840</t>
  </si>
  <si>
    <t>841</t>
  </si>
  <si>
    <t>842</t>
  </si>
  <si>
    <t>843</t>
  </si>
  <si>
    <t>A120702</t>
  </si>
  <si>
    <t>844</t>
  </si>
  <si>
    <t>845</t>
  </si>
  <si>
    <t>3213</t>
  </si>
  <si>
    <t>Stručno usavršavanje zaposlenika</t>
  </si>
  <si>
    <t>846</t>
  </si>
  <si>
    <t>847</t>
  </si>
  <si>
    <t>848</t>
  </si>
  <si>
    <t>3227</t>
  </si>
  <si>
    <t>Službena radna i zaštitna odjeća i obuća</t>
  </si>
  <si>
    <t>849</t>
  </si>
  <si>
    <t>850</t>
  </si>
  <si>
    <t>851</t>
  </si>
  <si>
    <t>852</t>
  </si>
  <si>
    <t>853</t>
  </si>
  <si>
    <t>854</t>
  </si>
  <si>
    <t>855</t>
  </si>
  <si>
    <t>856</t>
  </si>
  <si>
    <t>A120703</t>
  </si>
  <si>
    <t>857</t>
  </si>
  <si>
    <t>858</t>
  </si>
  <si>
    <t>859</t>
  </si>
  <si>
    <t>860</t>
  </si>
  <si>
    <t>861</t>
  </si>
  <si>
    <t>862</t>
  </si>
  <si>
    <t>863</t>
  </si>
  <si>
    <t>864</t>
  </si>
  <si>
    <t>3241</t>
  </si>
  <si>
    <t>Naknade troškova osobama izvan radnog odnosa</t>
  </si>
  <si>
    <t>865</t>
  </si>
  <si>
    <t>A120704</t>
  </si>
  <si>
    <t>866</t>
  </si>
  <si>
    <t>A120708</t>
  </si>
  <si>
    <t>Aktivnost: OTPLATA ZAJMA</t>
  </si>
  <si>
    <t>867</t>
  </si>
  <si>
    <t>3423</t>
  </si>
  <si>
    <t>Kamate za primljene kredite i zajmove od kreditnih i ostalih financijskih institucija izvan javnog sektora</t>
  </si>
  <si>
    <t>868</t>
  </si>
  <si>
    <t>5443</t>
  </si>
  <si>
    <t>Otplata glavnice primljenih kredita od tuzemnih kreditnih institucija izvan javnog sektora</t>
  </si>
  <si>
    <t>Ukupno glava 00604:</t>
  </si>
  <si>
    <t>GLAVA 00605: HNK IVANA PL. ZAJCA</t>
  </si>
  <si>
    <t>1217</t>
  </si>
  <si>
    <t>A121701</t>
  </si>
  <si>
    <t>878</t>
  </si>
  <si>
    <t>879</t>
  </si>
  <si>
    <t>880</t>
  </si>
  <si>
    <t>881</t>
  </si>
  <si>
    <t>882</t>
  </si>
  <si>
    <t>3131</t>
  </si>
  <si>
    <t>Doprinosi za mirovinsko osiguranje</t>
  </si>
  <si>
    <t>883</t>
  </si>
  <si>
    <t>884</t>
  </si>
  <si>
    <t>A121702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</si>
  <si>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</si>
  <si>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</si>
  <si>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</si>
  <si>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</si>
  <si>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</si>
  <si>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</si>
  <si>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</si>
  <si>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</si>
  <si>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</si>
  <si>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</si>
  <si>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</si>
  <si>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</si>
  <si>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</si>
  <si>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A121703</t>
  </si>
  <si>
    <t>898</t>
  </si>
  <si>
    <t>899</t>
  </si>
  <si>
    <t>900</t>
  </si>
  <si>
    <t>901</t>
  </si>
  <si>
    <t>A121705</t>
  </si>
  <si>
    <t>Aktivnost: MANIFESTACIJA RIJEČKE LJETNE NOĆI</t>
  </si>
  <si>
    <t>902</t>
  </si>
  <si>
    <t>903</t>
  </si>
  <si>
    <t>904</t>
  </si>
  <si>
    <t>905</t>
  </si>
  <si>
    <t>906</t>
  </si>
  <si>
    <t>Ukupno glava 00605:</t>
  </si>
  <si>
    <t>GLAVA 00606: GRADSKO KAZALIŠTE LUTAKA</t>
  </si>
  <si>
    <t>1227</t>
  </si>
  <si>
    <t>A122701</t>
  </si>
  <si>
    <t>916</t>
  </si>
  <si>
    <t>917</t>
  </si>
  <si>
    <t>918</t>
  </si>
  <si>
    <t>919</t>
  </si>
  <si>
    <t>920</t>
  </si>
  <si>
    <t>921</t>
  </si>
  <si>
    <t>A122702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</si>
  <si>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</si>
  <si>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</si>
  <si>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</si>
  <si>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</si>
  <si>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</si>
  <si>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</si>
  <si>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</si>
  <si>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</si>
  <si>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</si>
  <si>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</si>
  <si>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</si>
  <si>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A122703</t>
  </si>
  <si>
    <t>933</t>
  </si>
  <si>
    <t>934</t>
  </si>
  <si>
    <t>935</t>
  </si>
  <si>
    <t>A122704</t>
  </si>
  <si>
    <t>Aktivnost: REVIJA LUTKARSKIH KAZALIŠTA</t>
  </si>
  <si>
    <t>936</t>
  </si>
  <si>
    <t>937</t>
  </si>
  <si>
    <t>938</t>
  </si>
  <si>
    <t>Ukupno glava 00606:</t>
  </si>
  <si>
    <t>Ukupno razdjel 006:</t>
  </si>
  <si>
    <t>REKAPITULACIJA RASHODA I IZDATAKA PO IZVORIMA FINANCIRANJA</t>
  </si>
  <si>
    <t>IZVOR FINANCIRANJA</t>
  </si>
  <si>
    <t>Šifra</t>
  </si>
  <si>
    <t>Naziv</t>
  </si>
  <si>
    <t>Prihodi za posebne namjene</t>
  </si>
  <si>
    <t>Ostali prihodi za posebne namjene</t>
  </si>
  <si>
    <t>Pomoći</t>
  </si>
  <si>
    <t>Donacije</t>
  </si>
  <si>
    <t>Prihodi od prodaje ili zamjene nefinancijske imovine i naknade s naslova osiguranja</t>
  </si>
  <si>
    <t>Prihodi od prodaje ili zamjene nefinancijske imovine</t>
  </si>
  <si>
    <t>Prihodi od naknade s naslova osiguranja</t>
  </si>
  <si>
    <t>Namjenski primici od financijske imovine i zaduživanja</t>
  </si>
  <si>
    <t>Višak/manjak prihoda iz prethodne godine</t>
  </si>
  <si>
    <t>POTPIS ODGOVORNE OSOBE:</t>
  </si>
  <si>
    <t>DATUM:</t>
  </si>
  <si>
    <t>AUDIOVIZUALNA DJELATNOST</t>
  </si>
  <si>
    <t>INOVATIVNE UMJETNIČKE I KULTURNE PRAKSE</t>
  </si>
  <si>
    <t>1.6.</t>
  </si>
  <si>
    <t>1.7.</t>
  </si>
  <si>
    <t>1.1.</t>
  </si>
  <si>
    <t>ZAŠTITA I OČUVANJE KULTURNIH DOBARA</t>
  </si>
  <si>
    <t xml:space="preserve">PROGRAM </t>
  </si>
  <si>
    <t>PROGRAMI ZAŠTITE I OČUVANJA KULTURNIH DOBARA U SKLOPU JAVNIH POTREBA</t>
  </si>
  <si>
    <t>1.2.</t>
  </si>
  <si>
    <t>Prirodoslovni muzej Rijeka</t>
  </si>
  <si>
    <t>Udruga Fotoklub Rijeka</t>
  </si>
  <si>
    <t>Udruga Klub mladih Rijeka</t>
  </si>
  <si>
    <t>Udruga Typeflow</t>
  </si>
  <si>
    <t>MUZEJSKA DJELATNOST I VIZUALNE UMJETNOSTI</t>
  </si>
  <si>
    <t>1.3.</t>
  </si>
  <si>
    <t>KNJIŽEVNA DJELATNOST</t>
  </si>
  <si>
    <t>1.4.</t>
  </si>
  <si>
    <t>DRAMSKA UMJETNOST, PLES I POKRET</t>
  </si>
  <si>
    <t>1.5.</t>
  </si>
  <si>
    <t>GLAZBENA UMJETNOST</t>
  </si>
  <si>
    <t>1.8.</t>
  </si>
  <si>
    <t>PROGRAMI KULTURE U ZAJEDNICI</t>
  </si>
  <si>
    <t>1.9.</t>
  </si>
  <si>
    <t>PROGRAMI ZA MLADE</t>
  </si>
  <si>
    <t>Programi sustavne zaštite i očuvanja</t>
  </si>
  <si>
    <t>POPIS ODBIJENIH PROGRAMA PRIJAVLJENIH NA POZIV ZA PREDAGANJE PROGRAMA JAVNIH POTREBA U KULTURI GRADA RIJEKE U 2023. GODINI</t>
  </si>
  <si>
    <t>Društvo povjesničara umjetnosti Rijeke</t>
  </si>
  <si>
    <t>"Slikarstvo u Rijeci od 1891. do 1941.", pripremni radovi za monografiju</t>
  </si>
  <si>
    <t>Pučko otvoreno učilište Labin</t>
  </si>
  <si>
    <t xml:space="preserve">"Približavanje", izložba iz programa Gradske galerije Labin u 2023. </t>
  </si>
  <si>
    <t>Hrvatsko društvo likovnih umjetnika Rijeka</t>
  </si>
  <si>
    <t>"Art ćakula", izložbeni program</t>
  </si>
  <si>
    <t xml:space="preserve">"Benjini dani otvorenih vrata 2023." - radionice, demonstracije, izložbe </t>
  </si>
  <si>
    <t>"Grad", skupna izložba iz ciklusa "Dijalog na kvadrat"</t>
  </si>
  <si>
    <t xml:space="preserve">"Od Benje do Apple-a i dalje", izložba i radionica </t>
  </si>
  <si>
    <t>"Orlando Mohorović", posljednja pripremna faza monografije</t>
  </si>
  <si>
    <t xml:space="preserve">Ljetna riječka glagoljska akademija </t>
  </si>
  <si>
    <t>Klub mladih Rijeka, redovna djelatnost udruge</t>
  </si>
  <si>
    <t>Udruga Atelier Yellow time</t>
  </si>
  <si>
    <t>"Mala knjiga velikog blaga", izdanje</t>
  </si>
  <si>
    <t>Udruga filmskih entuzijasta AnimatoRi</t>
  </si>
  <si>
    <t>Radionice animiranog filma i slikarstva u Muzeju grada Rijeke</t>
  </si>
  <si>
    <t>"Prilozi za povijest riječke fotografije", monografija Fotokluba Rijeka</t>
  </si>
  <si>
    <t>"GlaMobil", instalacija-skulptura-mobil u javnom prostoru, produkcija</t>
  </si>
  <si>
    <t>Igor Bezinović</t>
  </si>
  <si>
    <t>"Lavandin", izložba</t>
  </si>
  <si>
    <t>Udruga KIE</t>
  </si>
  <si>
    <t xml:space="preserve">"Umjetnost nam pripada", godišnji izložbeni program </t>
  </si>
  <si>
    <t>"KoRAK dalje u poznavanju RAKova", izložba</t>
  </si>
  <si>
    <t>Josip Pino Ivančić</t>
  </si>
  <si>
    <t>"MOJIH (prvih) 50? SAD i NIKAD VEĆ? /x.X segment/", retrospektivna izložba</t>
  </si>
  <si>
    <t>"Moretti fiumani - Moretti veneti / Riječki morčići - Venecijanski morčići", izložba u Beču</t>
  </si>
  <si>
    <t>Udruga Labin Art Express XXI</t>
  </si>
  <si>
    <t>"Krajobrazi želje" 4. Bijenale industrijske umjetnosti</t>
  </si>
  <si>
    <t>Redovna djelatnost udruge 2023.</t>
  </si>
  <si>
    <t>Multimedijalna oprema Interpretacijskog centra glagoljice i tiskarstva</t>
  </si>
  <si>
    <t>Udruga "Morčići-Moretti"</t>
  </si>
  <si>
    <t>Avantura d.o.o.</t>
  </si>
  <si>
    <t>Noć, Svjetla, kratkometražni igrani film</t>
  </si>
  <si>
    <t>Conexus d.o.o. (Cinemart Motion Picture)</t>
  </si>
  <si>
    <t>Postani profesionalni filmski snimatelj - radionica stručnog osposobljavanja, djelatnosti razvijanja audiovizualne kulture-radionice</t>
  </si>
  <si>
    <t>Suzana Ravaršan</t>
  </si>
  <si>
    <t>Animirani film : "Život u jednom danu", animirani film</t>
  </si>
  <si>
    <t>Toni Jelenić, obrtnik</t>
  </si>
  <si>
    <t>Dok 11, kratkometražni igrani film</t>
  </si>
  <si>
    <t>Udruga Facultas - Rijeka</t>
  </si>
  <si>
    <t>Dokumentarni film o Marku Tomašu,srednjemetražni dokumentarni film</t>
  </si>
  <si>
    <t>Udruga Filmaktiv</t>
  </si>
  <si>
    <t>4. Film svima svugdje - Film svima svugdje 2023, djelatnosti razvijanja audiovizualne kulture, radionice</t>
  </si>
  <si>
    <t>Filo playlista dokumentarista, prikazivanje umjetničkih filmova, igranih, dokumentarnih,
eksperimentalnih itd</t>
  </si>
  <si>
    <t>Greta Creative Network</t>
  </si>
  <si>
    <t>Via Roma, srednjemetražni dokumentarni film</t>
  </si>
  <si>
    <t xml:space="preserve">Udruga riječkih rokera šezdesetih LP ROCK </t>
  </si>
  <si>
    <t>Old Stars Rock Festival u Operi s otvorenja Rijeke EPK 01.02.2020., srednjemetražni dokumentarni film - DEBITANTSKI FILM</t>
  </si>
  <si>
    <t>Udruga građana SPIRIT</t>
  </si>
  <si>
    <t>Udruga za razvoj kulture Točka kulture</t>
  </si>
  <si>
    <t>Grandpa Guru, srednjemetražni dokumentarni film</t>
  </si>
  <si>
    <t>Udruga Istra film</t>
  </si>
  <si>
    <t>Inkluzivno kino, djelatnosti razvijanja audiovizualne kulture, radionice i drugi programi</t>
  </si>
  <si>
    <t>Uhvati karavan, djelatnosti razvijanja audiovizualne kulture,radionice</t>
  </si>
  <si>
    <t>Filipa Valenčić</t>
  </si>
  <si>
    <t>Promocija albuma Sve boje jazza + interaktivna radionica, Manifestacija</t>
  </si>
  <si>
    <t>Franko Tončinić</t>
  </si>
  <si>
    <t>Staroslavenska božanstva, Kontinuirani ili cjelogodišnji programi</t>
  </si>
  <si>
    <t>Pomorski i povijesni muzej Hrvatskog primorja Rijeka</t>
  </si>
  <si>
    <t>Muzejski mali atelje, Edukativni programi (radionice, predavanja, rad s publikom)</t>
  </si>
  <si>
    <t>Sveučilište u Rijeci, Akademija primijenjenih umjetnosti</t>
  </si>
  <si>
    <t>Teorija i praksa: Ritam, Kontinuirani ili cjelogodišnji programi</t>
  </si>
  <si>
    <t>Udruga Akademsko akademsko društvo - Rijeka</t>
  </si>
  <si>
    <t>Astro pub kviz, Edukativni programi (radionice, predavanja, rad s publikom)</t>
  </si>
  <si>
    <t>Udruga Društvo sportske rekreacije Primorje</t>
  </si>
  <si>
    <t>Precrtana Rijeka, Manifestacija</t>
  </si>
  <si>
    <t>Udruga Greta Creative Network</t>
  </si>
  <si>
    <t>Interface - Video Art Festival, Manifestacija</t>
  </si>
  <si>
    <t>Udruga Kreativni kolektiv Kombinat</t>
  </si>
  <si>
    <t>3. Maj_Studija Zaborava 2, Umjetničko istraživanje</t>
  </si>
  <si>
    <t>Udruga Prostor plus</t>
  </si>
  <si>
    <t>Festivalska smišljaonica 2023., Edukativni programi (radionice, predavanja, rad s publikom)</t>
  </si>
  <si>
    <t>Udruga Ri Rock</t>
  </si>
  <si>
    <t>Back to the Roots, Edukativni programi (radionice, predavanja, rad s publikom)</t>
  </si>
  <si>
    <t>Udruga za neformalno kulturno-umjetničko obrazovanje VMB</t>
  </si>
  <si>
    <t>Street art LAB, Kontinuirani ili cjelogodišnji programi</t>
  </si>
  <si>
    <t>Kulturni vrtić, Kontinuirani ili cjelogodišnji programi</t>
  </si>
  <si>
    <t>V.D.Conor d.o.o.</t>
  </si>
  <si>
    <t>Smij se glasno!, Kontinuirani ili cjelogodišnji programi</t>
  </si>
  <si>
    <t>VerAudio , obrt za tonsko snimanje i audio produkciju</t>
  </si>
  <si>
    <t>ZZZvuk , Edukativni programi (radionice, predavanja, rad s publikom)</t>
  </si>
  <si>
    <t>Zoran Krušvar</t>
  </si>
  <si>
    <t>Interaktivna smrt Ljudevita Posavskog , Razvoj umjetničke produkcije</t>
  </si>
  <si>
    <t>Umjetnička organizacija Cristoforium</t>
  </si>
  <si>
    <t>Mozart u vrtu, multimedijalni projekt</t>
  </si>
  <si>
    <t>Umjetnička organizacija Euterpa</t>
  </si>
  <si>
    <t>Va Zamete samo muzika i bokalete, festival</t>
  </si>
  <si>
    <t>Umjetnička organizacija Zvuk Svijeta - Atma Mundi</t>
  </si>
  <si>
    <t>Atma Mundi Ensemble, koncert</t>
  </si>
  <si>
    <t>Obrt Don Dan</t>
  </si>
  <si>
    <t>Ana Kabalin, samostalni album</t>
  </si>
  <si>
    <t>Muzika i pivo d.o.o.</t>
  </si>
  <si>
    <t>The Beertija Live, ciklusi koncerata</t>
  </si>
  <si>
    <t>Sub rosa d.o.o.</t>
  </si>
  <si>
    <t xml:space="preserve">18. Ljeto na Gradini, manifestacija </t>
  </si>
  <si>
    <t>Udruga Kreativno edukativni centar Glazbeni vrtuljak</t>
  </si>
  <si>
    <t>Dječji zbor Torretta - koncert u povodu 15. obljetnice Zbora</t>
  </si>
  <si>
    <t>Udruga Mješoviti pjevački zbor Rijeka-sempre allegro</t>
  </si>
  <si>
    <t>Godišnja djelatnost Zbora, koncerti I gostovanja</t>
  </si>
  <si>
    <t>Udruga Ritam podzemlja</t>
  </si>
  <si>
    <t>U prostoriji, serijal nastupa sastava mlade riječke scene</t>
  </si>
  <si>
    <t>Udruga Spirit</t>
  </si>
  <si>
    <t xml:space="preserve">B25 smislen projekt, kompilacija video-spotova </t>
  </si>
  <si>
    <t>Dragiša Laptošević</t>
  </si>
  <si>
    <t>Koncert pjevačkih grupa</t>
  </si>
  <si>
    <t>Frano Živković</t>
  </si>
  <si>
    <t>Prva riječka simfonija, autorska skladba</t>
  </si>
  <si>
    <t>Juraj Marko Žerovnik</t>
  </si>
  <si>
    <t>Trio Kamov, koncert s praizvedbom</t>
  </si>
  <si>
    <t>Nikita Ivošević</t>
  </si>
  <si>
    <t>Samo ljubav, koncert</t>
  </si>
  <si>
    <t>Nikolina Tomljanović</t>
  </si>
  <si>
    <t xml:space="preserve">Koncertna promocija albuma  </t>
  </si>
  <si>
    <t>Vlado Simcich</t>
  </si>
  <si>
    <t>Akustična sabotaža, koncert sastava Turisti</t>
  </si>
  <si>
    <t>Zvjezdan Ružić</t>
  </si>
  <si>
    <t xml:space="preserve">Na svome putu, edukacijski serijal </t>
  </si>
  <si>
    <t>15.</t>
  </si>
  <si>
    <t>16.</t>
  </si>
  <si>
    <t>17.</t>
  </si>
  <si>
    <t>Kulturno umjetničko društvo Rusina i Ukrajinaca Rušnjak</t>
  </si>
  <si>
    <t>Tjedan kulture Rusina i Ukrajinaca Primorsko goranske županije</t>
  </si>
  <si>
    <t>Udruga SMART kvart</t>
  </si>
  <si>
    <t>Buvljak 051</t>
  </si>
  <si>
    <t>Matica Slovačka Rijeka</t>
  </si>
  <si>
    <t>Bal nacionalnih manjina</t>
  </si>
  <si>
    <t>2. likovno-literarni susret nacionalnih manjina</t>
  </si>
  <si>
    <t>VMB Početnica</t>
  </si>
  <si>
    <t>Savez Crnogoraca Hrvatske</t>
  </si>
  <si>
    <t>Prijestolnica europske kulture 2020 u prijestolnici Crne Gore 2023., likovna izložba članova HDLU Rijeka</t>
  </si>
  <si>
    <t>Rijeka kulturna prijestolnica 2020 u prijestolnici Crne Gore 2023. Mješoviti pjevački</t>
  </si>
  <si>
    <t>Rijeka kulturna prijestolnica 2020 u prijestolnici Crne Gore 2023. Glazbeni scenski</t>
  </si>
  <si>
    <t>Zajednica Albanaca PGŽ</t>
  </si>
  <si>
    <t>Manifestacija za dan neovisnosti Republike Kosovo</t>
  </si>
  <si>
    <t>Dani zastave i državnosti Republike Albanije</t>
  </si>
  <si>
    <t>Obilježavanje proglašenja sveticom Majke Terezije i prigodna proslava postavljenja Kipa Majke Tereze</t>
  </si>
  <si>
    <t>Jasna Bogunović</t>
  </si>
  <si>
    <t>Va Zamete</t>
  </si>
  <si>
    <t>Župa presvetog Srca Isusova, Zamet - Rijeka</t>
  </si>
  <si>
    <t>Osvješćivanje građana o 110 godina prisutnosti zajednice na području Zameta</t>
  </si>
  <si>
    <t>Udruga Seniori</t>
  </si>
  <si>
    <t>Kino u kvartu</t>
  </si>
  <si>
    <t>Udruga Kvartovska bajka</t>
  </si>
  <si>
    <t>Veseli klaun u ozbiljnoj misiji - Bajka u kvartu</t>
  </si>
  <si>
    <t>Udruga RiRoll</t>
  </si>
  <si>
    <t>Baci (kockice) opet! - cjelogodišnji program udruge RiRoll</t>
  </si>
  <si>
    <t>Slovenski dom Kulturno prosvjetno društvo "Bazovica"</t>
  </si>
  <si>
    <t>Primorska poje - Manifestacija slovenskih pjevačkih zborova</t>
  </si>
  <si>
    <t>Udruga naroda Bosne i Hercegovine Rijeka</t>
  </si>
  <si>
    <t>Proljetno druženje nacija</t>
  </si>
  <si>
    <t>Naša starina - kulturna baština</t>
  </si>
  <si>
    <t>Esperanto društvo Rijeka</t>
  </si>
  <si>
    <t>Esperantom preko granice I - Per Esperanto trans la limo I</t>
  </si>
  <si>
    <t>Klub prijatelja Grada Trsata</t>
  </si>
  <si>
    <t>Pul Kaštela</t>
  </si>
  <si>
    <t>PSD "Klara Jet Set"</t>
  </si>
  <si>
    <t>Dan Maturanata</t>
  </si>
  <si>
    <t>Darjana Nadarević</t>
  </si>
  <si>
    <t>Rijeka jestivi grad - Zeleni Turnić</t>
  </si>
  <si>
    <t>Udruga za promicanje kvalitete urbanog života "Urbani separe"</t>
  </si>
  <si>
    <t>Marende</t>
  </si>
  <si>
    <t>18.</t>
  </si>
  <si>
    <t>19.</t>
  </si>
  <si>
    <t>20.</t>
  </si>
  <si>
    <t>21.</t>
  </si>
  <si>
    <t>22.</t>
  </si>
  <si>
    <t>23.</t>
  </si>
  <si>
    <t>24.</t>
  </si>
  <si>
    <t>The Rijeka Youth theatre (TRY theatre)</t>
  </si>
  <si>
    <t>Scenes from Growing Up - ciklus radionica i predstava na engleskom jeziku</t>
  </si>
  <si>
    <t>Dominik Valić</t>
  </si>
  <si>
    <t>Another love</t>
  </si>
  <si>
    <t>Juraj-Marko Žerovnik</t>
  </si>
  <si>
    <t>Koncert Trija Kamov - veljača 2023.</t>
  </si>
  <si>
    <t>Fotoklub Rijeka</t>
  </si>
  <si>
    <t>Sekcija mladih Fotokluba Rijeka</t>
  </si>
  <si>
    <t>Ustanova Ivan Matetić Ronjgov</t>
  </si>
  <si>
    <t>44. Proljeće u Ronjgima</t>
  </si>
  <si>
    <t>Dora Lovrečić</t>
  </si>
  <si>
    <t>Istraživanje tehnika u slikarstvu</t>
  </si>
  <si>
    <t>Anita Rončević</t>
  </si>
  <si>
    <t>Ana i Ivan u zemlji čudesnih riječi</t>
  </si>
  <si>
    <t>Bekap</t>
  </si>
  <si>
    <t>The Companion Species Manifesto: Dogs, People, and Significant Otherness</t>
  </si>
  <si>
    <t>Branka Arh</t>
  </si>
  <si>
    <t>Dalí i druge čudne pjesme</t>
  </si>
  <si>
    <t>Društvo hrvatskih književnika</t>
  </si>
  <si>
    <t>Kreativne radionice pisanja DHK</t>
  </si>
  <si>
    <t>Poezija s balkona</t>
  </si>
  <si>
    <t>Program 2023</t>
  </si>
  <si>
    <t>Hrvatsko društvo pisaca</t>
  </si>
  <si>
    <t>Antologija hrvatske proze 2000-2020</t>
  </si>
  <si>
    <t>Grafički tuljak</t>
  </si>
  <si>
    <t>Ibis grafika d.o.o.</t>
  </si>
  <si>
    <t xml:space="preserve"> Zalogaj palačinke, zalogaj slikovnice</t>
  </si>
  <si>
    <t>Likarija d.o.o.</t>
  </si>
  <si>
    <t>Matica Hrvatska</t>
  </si>
  <si>
    <t>Dometi</t>
  </si>
  <si>
    <t>Fran Kurelac i njegovo doba</t>
  </si>
  <si>
    <t>Rijeka, Matica, Zavičaj</t>
  </si>
  <si>
    <t>Riječka nadbiskupija</t>
  </si>
  <si>
    <t>Teologija u dijalogu</t>
  </si>
  <si>
    <t>Shura publikacije</t>
  </si>
  <si>
    <t>Pobratimstvo u Rijeci</t>
  </si>
  <si>
    <t>Ruža iz Damaska</t>
  </si>
  <si>
    <t>Stihom i pjesmom kroz gradove</t>
  </si>
  <si>
    <t>U mreži stih</t>
  </si>
  <si>
    <t>Upoznati rodni grad - Rijeka EPK</t>
  </si>
  <si>
    <t>SKD Prosvjeta</t>
  </si>
  <si>
    <t>Biblioteka Dositej</t>
  </si>
  <si>
    <t>Srednja Europa d.o.o.</t>
  </si>
  <si>
    <t>Byron Iliricum Nostrum</t>
  </si>
  <si>
    <t>Stajergraf</t>
  </si>
  <si>
    <t>Carta canta</t>
  </si>
  <si>
    <t>Povijest hrvatskog pjesništva nakon 2. svjetskog rata</t>
  </si>
  <si>
    <t>Schrodingerova mačka</t>
  </si>
  <si>
    <t>Studio Tim</t>
  </si>
  <si>
    <t>Netaknuti listovi gline</t>
  </si>
  <si>
    <t>Ri lit - Noć velikog čitanja Resurrection_vol 2</t>
  </si>
  <si>
    <t>Život, ljubav i ostale prijevare</t>
  </si>
  <si>
    <t>Udruga 3. zmaj</t>
  </si>
  <si>
    <t>Invazija mutanata</t>
  </si>
  <si>
    <t>Perunova krivnja</t>
  </si>
  <si>
    <t>Udruga FARO</t>
  </si>
  <si>
    <t>Pišem ti priču</t>
  </si>
  <si>
    <t>Udruga Orehović</t>
  </si>
  <si>
    <t>Prijevod Velike avanture malog Orehovića</t>
  </si>
  <si>
    <t>Slikovnica Velike avanture malog Orehovića</t>
  </si>
  <si>
    <t>Strip Velike avanture malog Orehovića</t>
  </si>
  <si>
    <t xml:space="preserve">18. </t>
  </si>
  <si>
    <t>Udruga Pro Torpedo</t>
  </si>
  <si>
    <t>Karlo Baumann - čovjek ispred svog vremena</t>
  </si>
  <si>
    <t>Udruga Tinta 910</t>
  </si>
  <si>
    <t>Čaj s tintom</t>
  </si>
  <si>
    <t>Tintom o vodi</t>
  </si>
  <si>
    <t>Udruga Urbani separe</t>
  </si>
  <si>
    <t>Naš list 2023</t>
  </si>
  <si>
    <t>Udruga za promicanje baštine Primorski Hrvat</t>
  </si>
  <si>
    <t>Dnevnik Milojke Mezorana</t>
  </si>
  <si>
    <t>Domaći komadići - klavirski ciklus</t>
  </si>
  <si>
    <t>V.B.Z. d.o.o.</t>
  </si>
  <si>
    <t>Četiri lakta unutra</t>
  </si>
  <si>
    <t>Osamotne okolnosti</t>
  </si>
  <si>
    <t>Yelo</t>
  </si>
  <si>
    <t>Čitata</t>
  </si>
  <si>
    <t>Hrvatski zvukopis</t>
  </si>
  <si>
    <t>25.</t>
  </si>
  <si>
    <t>Zajednica Talijana Rijeka</t>
  </si>
  <si>
    <t>Eseji o Rijeci</t>
  </si>
  <si>
    <t>26.</t>
  </si>
  <si>
    <t>Zvonimir Grozdić</t>
  </si>
  <si>
    <t>Hotel za kukce</t>
  </si>
  <si>
    <t>27.</t>
  </si>
  <si>
    <t>Željko Bistrović</t>
  </si>
  <si>
    <t>Riječki pabirci</t>
  </si>
  <si>
    <t>Sveučilišna knjižnica Rijeka</t>
  </si>
  <si>
    <t>Zaštita i sanacija pročelja zgrade Sveučilišne knjižnice Rijeka</t>
  </si>
  <si>
    <t>Knjižničarsko društvo Rijeka</t>
  </si>
  <si>
    <t>TRANSFORMACIJA knjižničarskih društava - odgovor na izazove 21. stoljeća</t>
  </si>
  <si>
    <t>Udruga Rijeka danas</t>
  </si>
  <si>
    <t>Kolumna na fiumanskom jeziku La scartaza</t>
  </si>
  <si>
    <t>Sanja Čaval - Udruga Riječke palade</t>
  </si>
  <si>
    <t>Promoviranje plesne skupine domaćim plesovima</t>
  </si>
  <si>
    <t>Plesna grupa Flame</t>
  </si>
  <si>
    <t>Završna plesna produkcija</t>
  </si>
  <si>
    <t>Ja generacija, plesna predstava</t>
  </si>
  <si>
    <t>Plesni klub Fiume</t>
  </si>
  <si>
    <t>Godišnja plesna djelatnost</t>
  </si>
  <si>
    <t>Ana Marija Brđanović</t>
  </si>
  <si>
    <t>Kozmopolitan, cabare</t>
  </si>
  <si>
    <t>Kooautorska inicijativa OOUR</t>
  </si>
  <si>
    <t>Mudra krv, izvedbeni projekt</t>
  </si>
  <si>
    <t xml:space="preserve">Igor Čupković </t>
  </si>
  <si>
    <t xml:space="preserve">Ulice plešu, ulice sviraju, edukativno-prezentacijski projekt </t>
  </si>
  <si>
    <t>Fresh, plesna manifestacija</t>
  </si>
  <si>
    <t>UO Kolektiv Igralke</t>
  </si>
  <si>
    <t>Edukativne radionice u sklopu nastanka dokumentarne predstave "Cure"</t>
  </si>
  <si>
    <t>Redovita djelatnost folklorne skupine udruge Primorski Hrvat</t>
  </si>
  <si>
    <t>Udruga Rijeka smijeha  Stand - up</t>
  </si>
  <si>
    <t>Rijeka Smijeha - pronađi komičara, festival i edukacija stand-up komedije</t>
  </si>
  <si>
    <t>Marija Maksimović</t>
  </si>
  <si>
    <t>Nula u pokretu, reprize lutkarske predstave u školama</t>
  </si>
  <si>
    <t>Mala gostovanja Profesorice Šifrica, repriza lutkarske predstave</t>
  </si>
  <si>
    <t>Udruga ljubitelja kamelije Opatija</t>
  </si>
  <si>
    <t>DOLCE ÉPOQUE, glazbeno-scenska izvedba u svrhu prikazivanja kulturne baštine u povijesnom kontekstu</t>
  </si>
  <si>
    <t>Fronesis d.o.o</t>
  </si>
  <si>
    <t>Plesna demokracija, plesna predstava</t>
  </si>
  <si>
    <t>UO Fronesis</t>
  </si>
  <si>
    <t>Niti, plesna predstava</t>
  </si>
  <si>
    <t>Noć cirkusa 2023., suvremeni cirkuski program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</si>
</sst>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_k_n_-;\-* #,##0.00\ _k_n_-;_-* \-??\ _k_n_-;_-@_-"/>
    <numFmt numFmtId="165" formatCode="_-* #,##0.00&quot; kn&quot;_-;\-* #,##0.00&quot; kn&quot;_-;_-* \-??&quot; kn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Border="0" applyProtection="0">
      <alignment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 applyProtection="1" quotePrefix="1">
      <alignment horizontal="left" vertical="top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3" fontId="0" fillId="0" borderId="19" xfId="0" applyNumberFormat="1" applyFont="1" applyBorder="1" applyAlignment="1" applyProtection="1">
      <alignment horizontal="right" vertical="top"/>
      <protection locked="0"/>
    </xf>
    <xf numFmtId="3" fontId="0" fillId="33" borderId="20" xfId="0" applyNumberFormat="1" applyFont="1" applyFill="1" applyBorder="1" applyAlignment="1" applyProtection="1">
      <alignment horizontal="right" vertical="top"/>
      <protection locked="0"/>
    </xf>
    <xf numFmtId="3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3" fontId="4" fillId="33" borderId="19" xfId="0" applyNumberFormat="1" applyFont="1" applyFill="1" applyBorder="1" applyAlignment="1" applyProtection="1">
      <alignment horizontal="right" vertical="top"/>
      <protection locked="0"/>
    </xf>
    <xf numFmtId="3" fontId="4" fillId="33" borderId="2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Border="1" applyAlignment="1" applyProtection="1">
      <alignment horizontal="righ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3" fontId="4" fillId="0" borderId="19" xfId="0" applyNumberFormat="1" applyFont="1" applyBorder="1" applyAlignment="1" applyProtection="1">
      <alignment horizontal="right" vertical="top"/>
      <protection locked="0"/>
    </xf>
    <xf numFmtId="3" fontId="4" fillId="0" borderId="20" xfId="0" applyNumberFormat="1" applyFont="1" applyBorder="1" applyAlignment="1" applyProtection="1">
      <alignment horizontal="right" vertical="top"/>
      <protection locked="0"/>
    </xf>
    <xf numFmtId="49" fontId="0" fillId="0" borderId="0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49" fontId="4" fillId="33" borderId="12" xfId="0" applyNumberFormat="1" applyFont="1" applyFill="1" applyBorder="1" applyAlignment="1" applyProtection="1">
      <alignment horizontal="left" vertical="top"/>
      <protection locked="0"/>
    </xf>
    <xf numFmtId="49" fontId="0" fillId="33" borderId="14" xfId="0" applyNumberFormat="1" applyFont="1" applyFill="1" applyBorder="1" applyAlignment="1" applyProtection="1">
      <alignment horizontal="left" vertical="top"/>
      <protection locked="0"/>
    </xf>
    <xf numFmtId="49" fontId="4" fillId="33" borderId="14" xfId="0" applyNumberFormat="1" applyFont="1" applyFill="1" applyBorder="1" applyAlignment="1" applyProtection="1">
      <alignment horizontal="left" vertical="top"/>
      <protection locked="0"/>
    </xf>
    <xf numFmtId="49" fontId="4" fillId="33" borderId="14" xfId="0" applyNumberFormat="1" applyFont="1" applyFill="1" applyBorder="1" applyAlignment="1" applyProtection="1" quotePrefix="1">
      <alignment horizontal="left" vertical="top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3" fontId="4" fillId="33" borderId="14" xfId="0" applyNumberFormat="1" applyFont="1" applyFill="1" applyBorder="1" applyAlignment="1" applyProtection="1">
      <alignment horizontal="right" vertical="top"/>
      <protection locked="0"/>
    </xf>
    <xf numFmtId="4" fontId="4" fillId="33" borderId="14" xfId="0" applyNumberFormat="1" applyFont="1" applyFill="1" applyBorder="1" applyAlignment="1" applyProtection="1">
      <alignment horizontal="right" vertical="top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 locked="0"/>
    </xf>
    <xf numFmtId="3" fontId="4" fillId="33" borderId="11" xfId="0" applyNumberFormat="1" applyFont="1" applyFill="1" applyBorder="1" applyAlignment="1" applyProtection="1">
      <alignment horizontal="right" vertical="top"/>
      <protection locked="0"/>
    </xf>
    <xf numFmtId="49" fontId="4" fillId="33" borderId="0" xfId="0" applyNumberFormat="1" applyFont="1" applyFill="1" applyBorder="1" applyAlignment="1" applyProtection="1">
      <alignment horizontal="left" vertical="top"/>
      <protection locked="0"/>
    </xf>
    <xf numFmtId="49" fontId="2" fillId="33" borderId="12" xfId="0" applyNumberFormat="1" applyFont="1" applyFill="1" applyBorder="1" applyAlignment="1" applyProtection="1">
      <alignment horizontal="left" vertical="top"/>
      <protection locked="0"/>
    </xf>
    <xf numFmtId="49" fontId="2" fillId="33" borderId="14" xfId="0" applyNumberFormat="1" applyFont="1" applyFill="1" applyBorder="1" applyAlignment="1" applyProtection="1">
      <alignment horizontal="left" vertical="top"/>
      <protection locked="0"/>
    </xf>
    <xf numFmtId="49" fontId="2" fillId="33" borderId="14" xfId="0" applyNumberFormat="1" applyFont="1" applyFill="1" applyBorder="1" applyAlignment="1" applyProtection="1" quotePrefix="1">
      <alignment horizontal="left" vertical="top"/>
      <protection locked="0"/>
    </xf>
    <xf numFmtId="49" fontId="2" fillId="33" borderId="14" xfId="0" applyNumberFormat="1" applyFont="1" applyFill="1" applyBorder="1" applyAlignment="1" applyProtection="1">
      <alignment horizontal="left" vertical="top" wrapText="1"/>
      <protection locked="0"/>
    </xf>
    <xf numFmtId="3" fontId="2" fillId="33" borderId="14" xfId="0" applyNumberFormat="1" applyFont="1" applyFill="1" applyBorder="1" applyAlignment="1" applyProtection="1">
      <alignment horizontal="right" vertical="top"/>
      <protection locked="0"/>
    </xf>
    <xf numFmtId="4" fontId="2" fillId="33" borderId="14" xfId="0" applyNumberFormat="1" applyFont="1" applyFill="1" applyBorder="1" applyAlignment="1" applyProtection="1">
      <alignment horizontal="right" vertical="top"/>
      <protection locked="0"/>
    </xf>
    <xf numFmtId="3" fontId="2" fillId="33" borderId="15" xfId="0" applyNumberFormat="1" applyFont="1" applyFill="1" applyBorder="1" applyAlignment="1" applyProtection="1">
      <alignment horizontal="right" vertical="top"/>
      <protection locked="0"/>
    </xf>
    <xf numFmtId="3" fontId="2" fillId="33" borderId="1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4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3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left" vertical="top"/>
    </xf>
    <xf numFmtId="1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 shrinkToFit="1"/>
    </xf>
    <xf numFmtId="1" fontId="3" fillId="0" borderId="11" xfId="0" applyNumberFormat="1" applyFont="1" applyFill="1" applyBorder="1" applyAlignment="1">
      <alignment horizontal="left" vertical="top" wrapText="1" shrinkToFit="1"/>
    </xf>
    <xf numFmtId="1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44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1" xfId="62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/>
    </xf>
    <xf numFmtId="0" fontId="45" fillId="0" borderId="11" xfId="0" applyFont="1" applyBorder="1" applyAlignment="1">
      <alignment horizontal="left" vertical="top" wrapText="1"/>
    </xf>
    <xf numFmtId="0" fontId="2" fillId="0" borderId="11" xfId="62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left" vertical="top" wrapText="1"/>
    </xf>
    <xf numFmtId="4" fontId="9" fillId="0" borderId="11" xfId="42" applyNumberFormat="1" applyFont="1" applyFill="1" applyBorder="1" applyAlignment="1" applyProtection="1">
      <alignment/>
      <protection locked="0"/>
    </xf>
    <xf numFmtId="4" fontId="9" fillId="0" borderId="11" xfId="42" applyNumberFormat="1" applyFont="1" applyFill="1" applyBorder="1" applyAlignment="1">
      <alignment/>
    </xf>
    <xf numFmtId="4" fontId="9" fillId="0" borderId="11" xfId="42" applyNumberFormat="1" applyFont="1" applyFill="1" applyBorder="1" applyAlignment="1">
      <alignment horizontal="right"/>
    </xf>
    <xf numFmtId="4" fontId="9" fillId="0" borderId="11" xfId="42" applyNumberFormat="1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0" fontId="3" fillId="0" borderId="11" xfId="22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3" fillId="0" borderId="11" xfId="62" applyFont="1" applyFill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0" xfId="22" applyFont="1" applyFill="1" applyBorder="1" applyAlignment="1">
      <alignment horizontal="left" vertical="top" wrapText="1"/>
    </xf>
    <xf numFmtId="0" fontId="3" fillId="0" borderId="21" xfId="22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21" xfId="0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2"/>
  <sheetViews>
    <sheetView zoomScale="106" zoomScaleNormal="106" zoomScaleSheetLayoutView="85" zoomScalePageLayoutView="0" workbookViewId="0" topLeftCell="A1">
      <selection activeCell="C172" sqref="C172"/>
    </sheetView>
  </sheetViews>
  <sheetFormatPr defaultColWidth="9.140625" defaultRowHeight="12.75"/>
  <cols>
    <col min="1" max="1" width="6.28125" style="90" bestFit="1" customWidth="1"/>
    <col min="2" max="2" width="50.8515625" style="101" customWidth="1"/>
    <col min="3" max="3" width="86.28125" style="101" customWidth="1"/>
    <col min="4" max="4" width="64.00390625" style="84" bestFit="1" customWidth="1"/>
    <col min="5" max="5" width="14.421875" style="103" bestFit="1" customWidth="1"/>
    <col min="6" max="16384" width="9.140625" style="103" customWidth="1"/>
  </cols>
  <sheetData>
    <row r="1" spans="2:3" ht="15">
      <c r="B1" s="134"/>
      <c r="C1" s="135"/>
    </row>
    <row r="2" spans="1:3" ht="39.75" customHeight="1">
      <c r="A2" s="89"/>
      <c r="B2" s="132" t="s">
        <v>557</v>
      </c>
      <c r="C2" s="133"/>
    </row>
    <row r="3" spans="1:3" ht="15">
      <c r="A3" s="89" t="s">
        <v>536</v>
      </c>
      <c r="B3" s="132" t="s">
        <v>537</v>
      </c>
      <c r="C3" s="133"/>
    </row>
    <row r="4" spans="1:3" ht="15">
      <c r="A4" s="89"/>
      <c r="B4" s="96" t="s">
        <v>0</v>
      </c>
      <c r="C4" s="96" t="s">
        <v>538</v>
      </c>
    </row>
    <row r="5" spans="1:3" ht="15" customHeight="1">
      <c r="A5" s="89"/>
      <c r="B5" s="132" t="s">
        <v>539</v>
      </c>
      <c r="C5" s="133"/>
    </row>
    <row r="6" spans="1:3" ht="15">
      <c r="A6" s="89"/>
      <c r="B6" s="96" t="s">
        <v>556</v>
      </c>
      <c r="C6" s="96"/>
    </row>
    <row r="7" spans="1:3" ht="14.25">
      <c r="A7" s="91" t="s">
        <v>2</v>
      </c>
      <c r="B7" s="97" t="s">
        <v>813</v>
      </c>
      <c r="C7" s="101" t="s">
        <v>814</v>
      </c>
    </row>
    <row r="8" spans="1:3" ht="14.25">
      <c r="A8" s="91" t="s">
        <v>3</v>
      </c>
      <c r="B8" s="97" t="s">
        <v>815</v>
      </c>
      <c r="C8" s="101" t="s">
        <v>816</v>
      </c>
    </row>
    <row r="9" spans="1:3" ht="14.25">
      <c r="A9" s="91" t="s">
        <v>4</v>
      </c>
      <c r="B9" s="101" t="s">
        <v>817</v>
      </c>
      <c r="C9" s="101" t="s">
        <v>818</v>
      </c>
    </row>
    <row r="10" spans="1:3" ht="15">
      <c r="A10" s="89"/>
      <c r="B10" s="96"/>
      <c r="C10" s="96"/>
    </row>
    <row r="11" spans="1:4" s="82" customFormat="1" ht="15">
      <c r="A11" s="89" t="s">
        <v>540</v>
      </c>
      <c r="B11" s="132" t="s">
        <v>545</v>
      </c>
      <c r="C11" s="133"/>
      <c r="D11" s="83"/>
    </row>
    <row r="12" spans="1:3" ht="15">
      <c r="A12" s="91"/>
      <c r="B12" s="96" t="s">
        <v>0</v>
      </c>
      <c r="C12" s="96" t="s">
        <v>1</v>
      </c>
    </row>
    <row r="13" spans="1:3" ht="14.25">
      <c r="A13" s="91" t="s">
        <v>2</v>
      </c>
      <c r="B13" s="97" t="s">
        <v>558</v>
      </c>
      <c r="C13" s="101" t="s">
        <v>559</v>
      </c>
    </row>
    <row r="14" spans="1:3" ht="14.25">
      <c r="A14" s="127" t="s">
        <v>3</v>
      </c>
      <c r="B14" s="136" t="s">
        <v>560</v>
      </c>
      <c r="C14" s="101" t="s">
        <v>561</v>
      </c>
    </row>
    <row r="15" spans="1:3" ht="14.25">
      <c r="A15" s="128"/>
      <c r="B15" s="137"/>
      <c r="C15" s="101" t="s">
        <v>567</v>
      </c>
    </row>
    <row r="16" spans="1:3" ht="14.25">
      <c r="A16" s="127" t="s">
        <v>4</v>
      </c>
      <c r="B16" s="136" t="s">
        <v>562</v>
      </c>
      <c r="C16" s="101" t="s">
        <v>563</v>
      </c>
    </row>
    <row r="17" spans="1:3" ht="14.25">
      <c r="A17" s="128"/>
      <c r="B17" s="137"/>
      <c r="C17" s="101" t="s">
        <v>565</v>
      </c>
    </row>
    <row r="18" spans="1:3" ht="14.25">
      <c r="A18" s="127" t="s">
        <v>5</v>
      </c>
      <c r="B18" s="136" t="s">
        <v>544</v>
      </c>
      <c r="C18" s="101" t="s">
        <v>564</v>
      </c>
    </row>
    <row r="19" spans="1:3" ht="14.25">
      <c r="A19" s="129"/>
      <c r="B19" s="138"/>
      <c r="C19" s="101" t="s">
        <v>566</v>
      </c>
    </row>
    <row r="20" spans="1:3" ht="14.25">
      <c r="A20" s="129"/>
      <c r="B20" s="138"/>
      <c r="C20" s="101" t="s">
        <v>568</v>
      </c>
    </row>
    <row r="21" spans="1:3" ht="14.25">
      <c r="A21" s="129"/>
      <c r="B21" s="138"/>
      <c r="C21" s="101" t="s">
        <v>575</v>
      </c>
    </row>
    <row r="22" spans="1:3" ht="14.25">
      <c r="A22" s="129"/>
      <c r="B22" s="138"/>
      <c r="C22" s="101" t="s">
        <v>586</v>
      </c>
    </row>
    <row r="23" spans="1:3" ht="14.25">
      <c r="A23" s="128"/>
      <c r="B23" s="137"/>
      <c r="C23" s="101" t="s">
        <v>587</v>
      </c>
    </row>
    <row r="24" spans="1:3" ht="14.25">
      <c r="A24" s="91" t="s">
        <v>6</v>
      </c>
      <c r="B24" s="101" t="s">
        <v>543</v>
      </c>
      <c r="C24" s="101" t="s">
        <v>569</v>
      </c>
    </row>
    <row r="25" spans="1:3" ht="14.25">
      <c r="A25" s="91" t="s">
        <v>7</v>
      </c>
      <c r="B25" s="97" t="s">
        <v>570</v>
      </c>
      <c r="C25" s="101" t="s">
        <v>571</v>
      </c>
    </row>
    <row r="26" spans="1:3" ht="14.25">
      <c r="A26" s="91" t="s">
        <v>8</v>
      </c>
      <c r="B26" s="97" t="s">
        <v>572</v>
      </c>
      <c r="C26" s="101" t="s">
        <v>573</v>
      </c>
    </row>
    <row r="27" spans="1:3" ht="14.25">
      <c r="A27" s="91" t="s">
        <v>9</v>
      </c>
      <c r="B27" s="97" t="s">
        <v>542</v>
      </c>
      <c r="C27" s="101" t="s">
        <v>574</v>
      </c>
    </row>
    <row r="28" spans="1:3" ht="14.25">
      <c r="A28" s="91" t="s">
        <v>10</v>
      </c>
      <c r="B28" s="97" t="s">
        <v>576</v>
      </c>
      <c r="C28" s="101" t="s">
        <v>577</v>
      </c>
    </row>
    <row r="29" spans="1:3" ht="14.25">
      <c r="A29" s="91" t="s">
        <v>14</v>
      </c>
      <c r="B29" s="97" t="s">
        <v>578</v>
      </c>
      <c r="C29" s="101" t="s">
        <v>579</v>
      </c>
    </row>
    <row r="30" spans="1:3" ht="14.25">
      <c r="A30" s="91" t="s">
        <v>12</v>
      </c>
      <c r="B30" s="97" t="s">
        <v>541</v>
      </c>
      <c r="C30" s="101" t="s">
        <v>580</v>
      </c>
    </row>
    <row r="31" spans="1:3" ht="14.25">
      <c r="A31" s="91" t="s">
        <v>11</v>
      </c>
      <c r="B31" s="97" t="s">
        <v>581</v>
      </c>
      <c r="C31" s="101" t="s">
        <v>582</v>
      </c>
    </row>
    <row r="32" spans="1:3" ht="14.25">
      <c r="A32" s="91" t="s">
        <v>13</v>
      </c>
      <c r="B32" s="97" t="s">
        <v>588</v>
      </c>
      <c r="C32" s="101" t="s">
        <v>583</v>
      </c>
    </row>
    <row r="33" spans="1:3" ht="14.25">
      <c r="A33" s="91" t="s">
        <v>15</v>
      </c>
      <c r="B33" s="97" t="s">
        <v>584</v>
      </c>
      <c r="C33" s="101" t="s">
        <v>585</v>
      </c>
    </row>
    <row r="35" spans="1:3" ht="15">
      <c r="A35" s="89" t="s">
        <v>546</v>
      </c>
      <c r="B35" s="132" t="s">
        <v>547</v>
      </c>
      <c r="C35" s="133"/>
    </row>
    <row r="36" spans="1:3" ht="15">
      <c r="A36" s="91"/>
      <c r="B36" s="96" t="s">
        <v>0</v>
      </c>
      <c r="C36" s="96" t="s">
        <v>1</v>
      </c>
    </row>
    <row r="37" spans="1:3" ht="14.25">
      <c r="A37" s="91" t="s">
        <v>2</v>
      </c>
      <c r="B37" s="101" t="s">
        <v>738</v>
      </c>
      <c r="C37" s="101" t="s">
        <v>739</v>
      </c>
    </row>
    <row r="38" spans="1:3" ht="14.25">
      <c r="A38" s="91" t="s">
        <v>3</v>
      </c>
      <c r="B38" s="101" t="s">
        <v>740</v>
      </c>
      <c r="C38" s="101" t="s">
        <v>741</v>
      </c>
    </row>
    <row r="39" spans="1:3" ht="14.25">
      <c r="A39" s="91" t="s">
        <v>4</v>
      </c>
      <c r="B39" s="101" t="s">
        <v>742</v>
      </c>
      <c r="C39" s="101" t="s">
        <v>743</v>
      </c>
    </row>
    <row r="40" spans="1:3" ht="14.25">
      <c r="A40" s="127" t="s">
        <v>5</v>
      </c>
      <c r="B40" s="136" t="s">
        <v>744</v>
      </c>
      <c r="C40" s="101" t="s">
        <v>745</v>
      </c>
    </row>
    <row r="41" spans="1:3" ht="14.25">
      <c r="A41" s="129"/>
      <c r="B41" s="138"/>
      <c r="C41" s="101" t="s">
        <v>746</v>
      </c>
    </row>
    <row r="42" spans="1:3" ht="14.25">
      <c r="A42" s="128"/>
      <c r="B42" s="137"/>
      <c r="C42" s="101" t="s">
        <v>747</v>
      </c>
    </row>
    <row r="43" spans="1:3" ht="14.25">
      <c r="A43" s="127" t="s">
        <v>6</v>
      </c>
      <c r="B43" s="136" t="s">
        <v>748</v>
      </c>
      <c r="C43" s="101" t="s">
        <v>749</v>
      </c>
    </row>
    <row r="44" spans="1:3" ht="14.25">
      <c r="A44" s="128"/>
      <c r="B44" s="137"/>
      <c r="C44" s="101" t="s">
        <v>750</v>
      </c>
    </row>
    <row r="45" spans="1:3" ht="14.25">
      <c r="A45" s="91" t="s">
        <v>7</v>
      </c>
      <c r="B45" s="101" t="s">
        <v>751</v>
      </c>
      <c r="C45" s="101" t="s">
        <v>752</v>
      </c>
    </row>
    <row r="46" spans="1:3" ht="14.25">
      <c r="A46" s="91" t="s">
        <v>8</v>
      </c>
      <c r="B46" s="101" t="s">
        <v>753</v>
      </c>
      <c r="C46" s="101">
        <v>1993</v>
      </c>
    </row>
    <row r="47" spans="1:3" ht="14.25">
      <c r="A47" s="127" t="s">
        <v>9</v>
      </c>
      <c r="B47" s="136" t="s">
        <v>754</v>
      </c>
      <c r="C47" s="101" t="s">
        <v>755</v>
      </c>
    </row>
    <row r="48" spans="1:3" ht="14.25">
      <c r="A48" s="129"/>
      <c r="B48" s="138"/>
      <c r="C48" s="101" t="s">
        <v>756</v>
      </c>
    </row>
    <row r="49" spans="1:3" ht="14.25">
      <c r="A49" s="128"/>
      <c r="B49" s="137"/>
      <c r="C49" s="101" t="s">
        <v>757</v>
      </c>
    </row>
    <row r="50" spans="1:3" ht="14.25">
      <c r="A50" s="91" t="s">
        <v>10</v>
      </c>
      <c r="B50" s="101" t="s">
        <v>758</v>
      </c>
      <c r="C50" s="101" t="s">
        <v>759</v>
      </c>
    </row>
    <row r="51" spans="1:3" ht="14.25">
      <c r="A51" s="127" t="s">
        <v>14</v>
      </c>
      <c r="B51" s="136" t="s">
        <v>760</v>
      </c>
      <c r="C51" s="101" t="s">
        <v>761</v>
      </c>
    </row>
    <row r="52" spans="1:3" ht="14.25">
      <c r="A52" s="129"/>
      <c r="B52" s="138"/>
      <c r="C52" s="101" t="s">
        <v>762</v>
      </c>
    </row>
    <row r="53" spans="1:3" ht="14.25">
      <c r="A53" s="129"/>
      <c r="B53" s="138"/>
      <c r="C53" s="101" t="s">
        <v>763</v>
      </c>
    </row>
    <row r="54" spans="1:3" ht="14.25">
      <c r="A54" s="129"/>
      <c r="B54" s="138"/>
      <c r="C54" s="101" t="s">
        <v>764</v>
      </c>
    </row>
    <row r="55" spans="1:3" ht="14.25">
      <c r="A55" s="128"/>
      <c r="B55" s="137"/>
      <c r="C55" s="101" t="s">
        <v>765</v>
      </c>
    </row>
    <row r="56" spans="1:3" ht="14.25">
      <c r="A56" s="91" t="s">
        <v>12</v>
      </c>
      <c r="B56" s="101" t="s">
        <v>766</v>
      </c>
      <c r="C56" s="101" t="s">
        <v>767</v>
      </c>
    </row>
    <row r="57" spans="1:3" ht="14.25">
      <c r="A57" s="91" t="s">
        <v>11</v>
      </c>
      <c r="B57" s="101" t="s">
        <v>768</v>
      </c>
      <c r="C57" s="101" t="s">
        <v>769</v>
      </c>
    </row>
    <row r="58" spans="1:3" ht="14.25">
      <c r="A58" s="127" t="s">
        <v>13</v>
      </c>
      <c r="B58" s="136" t="s">
        <v>770</v>
      </c>
      <c r="C58" s="101" t="s">
        <v>771</v>
      </c>
    </row>
    <row r="59" spans="1:3" ht="14.25">
      <c r="A59" s="129"/>
      <c r="B59" s="138"/>
      <c r="C59" s="101" t="s">
        <v>772</v>
      </c>
    </row>
    <row r="60" spans="1:3" ht="14.25">
      <c r="A60" s="128"/>
      <c r="B60" s="137"/>
      <c r="C60" s="101" t="s">
        <v>773</v>
      </c>
    </row>
    <row r="61" spans="1:3" ht="14.25">
      <c r="A61" s="127" t="s">
        <v>15</v>
      </c>
      <c r="B61" s="136" t="s">
        <v>774</v>
      </c>
      <c r="C61" s="101" t="s">
        <v>775</v>
      </c>
    </row>
    <row r="62" spans="1:3" ht="14.25">
      <c r="A62" s="129"/>
      <c r="B62" s="138"/>
      <c r="C62" s="101" t="s">
        <v>776</v>
      </c>
    </row>
    <row r="63" spans="1:3" ht="14.25">
      <c r="A63" s="128"/>
      <c r="B63" s="137"/>
      <c r="C63" s="101" t="s">
        <v>777</v>
      </c>
    </row>
    <row r="64" spans="1:3" ht="14.25">
      <c r="A64" s="127" t="s">
        <v>675</v>
      </c>
      <c r="B64" s="136" t="s">
        <v>778</v>
      </c>
      <c r="C64" s="101" t="s">
        <v>779</v>
      </c>
    </row>
    <row r="65" spans="1:3" ht="14.25">
      <c r="A65" s="128"/>
      <c r="B65" s="137"/>
      <c r="C65" s="101" t="s">
        <v>780</v>
      </c>
    </row>
    <row r="66" spans="1:3" ht="14.25">
      <c r="A66" s="113" t="s">
        <v>676</v>
      </c>
      <c r="B66" s="112" t="s">
        <v>781</v>
      </c>
      <c r="C66" s="101" t="s">
        <v>782</v>
      </c>
    </row>
    <row r="67" spans="1:3" ht="14.25">
      <c r="A67" s="127" t="s">
        <v>677</v>
      </c>
      <c r="B67" s="136" t="s">
        <v>783</v>
      </c>
      <c r="C67" s="101" t="s">
        <v>784</v>
      </c>
    </row>
    <row r="68" spans="1:3" ht="14.25">
      <c r="A68" s="129"/>
      <c r="B68" s="138"/>
      <c r="C68" s="101" t="s">
        <v>785</v>
      </c>
    </row>
    <row r="69" spans="1:3" ht="14.25">
      <c r="A69" s="128"/>
      <c r="B69" s="137"/>
      <c r="C69" s="101" t="s">
        <v>786</v>
      </c>
    </row>
    <row r="70" spans="1:3" ht="14.25">
      <c r="A70" s="113" t="s">
        <v>787</v>
      </c>
      <c r="B70" s="112" t="s">
        <v>788</v>
      </c>
      <c r="C70" s="101" t="s">
        <v>789</v>
      </c>
    </row>
    <row r="71" spans="1:3" ht="14.25">
      <c r="A71" s="127" t="s">
        <v>720</v>
      </c>
      <c r="B71" s="136" t="s">
        <v>790</v>
      </c>
      <c r="C71" s="101" t="s">
        <v>791</v>
      </c>
    </row>
    <row r="72" spans="1:3" ht="14.25">
      <c r="A72" s="128"/>
      <c r="B72" s="137"/>
      <c r="C72" s="101" t="s">
        <v>792</v>
      </c>
    </row>
    <row r="73" spans="1:3" ht="14.25">
      <c r="A73" s="113" t="s">
        <v>721</v>
      </c>
      <c r="B73" s="112" t="s">
        <v>793</v>
      </c>
      <c r="C73" s="101" t="s">
        <v>794</v>
      </c>
    </row>
    <row r="74" spans="1:3" ht="14.25">
      <c r="A74" s="113" t="s">
        <v>722</v>
      </c>
      <c r="B74" s="112" t="s">
        <v>795</v>
      </c>
      <c r="C74" s="101" t="s">
        <v>796</v>
      </c>
    </row>
    <row r="75" spans="1:3" ht="14.25">
      <c r="A75" s="113" t="s">
        <v>723</v>
      </c>
      <c r="B75" s="112" t="s">
        <v>734</v>
      </c>
      <c r="C75" s="101" t="s">
        <v>797</v>
      </c>
    </row>
    <row r="76" spans="1:3" ht="14.25">
      <c r="A76" s="127" t="s">
        <v>724</v>
      </c>
      <c r="B76" s="136" t="s">
        <v>798</v>
      </c>
      <c r="C76" s="101" t="s">
        <v>799</v>
      </c>
    </row>
    <row r="77" spans="1:3" ht="14.25">
      <c r="A77" s="128"/>
      <c r="B77" s="137"/>
      <c r="C77" s="101" t="s">
        <v>800</v>
      </c>
    </row>
    <row r="78" spans="1:3" ht="14.25">
      <c r="A78" s="127" t="s">
        <v>725</v>
      </c>
      <c r="B78" s="136" t="s">
        <v>801</v>
      </c>
      <c r="C78" s="101" t="s">
        <v>802</v>
      </c>
    </row>
    <row r="79" spans="1:3" ht="14.25">
      <c r="A79" s="128"/>
      <c r="B79" s="137"/>
      <c r="C79" s="101" t="s">
        <v>803</v>
      </c>
    </row>
    <row r="80" spans="1:3" ht="14.25">
      <c r="A80" s="91" t="s">
        <v>804</v>
      </c>
      <c r="B80" s="101" t="s">
        <v>805</v>
      </c>
      <c r="C80" s="101" t="s">
        <v>806</v>
      </c>
    </row>
    <row r="81" spans="1:3" ht="14.25">
      <c r="A81" s="91" t="s">
        <v>807</v>
      </c>
      <c r="B81" s="101" t="s">
        <v>808</v>
      </c>
      <c r="C81" s="101" t="s">
        <v>809</v>
      </c>
    </row>
    <row r="82" spans="1:3" ht="14.25">
      <c r="A82" s="91" t="s">
        <v>810</v>
      </c>
      <c r="B82" s="101" t="s">
        <v>811</v>
      </c>
      <c r="C82" s="101" t="s">
        <v>812</v>
      </c>
    </row>
    <row r="83" ht="14.25">
      <c r="A83" s="91"/>
    </row>
    <row r="84" spans="1:3" ht="15">
      <c r="A84" s="89" t="s">
        <v>548</v>
      </c>
      <c r="B84" s="132" t="s">
        <v>549</v>
      </c>
      <c r="C84" s="133"/>
    </row>
    <row r="85" spans="1:3" ht="15">
      <c r="A85" s="89"/>
      <c r="B85" s="96" t="s">
        <v>0</v>
      </c>
      <c r="C85" s="96" t="s">
        <v>538</v>
      </c>
    </row>
    <row r="86" spans="1:3" ht="14.25">
      <c r="A86" s="91" t="s">
        <v>2</v>
      </c>
      <c r="B86" s="101" t="s">
        <v>819</v>
      </c>
      <c r="C86" s="101" t="s">
        <v>820</v>
      </c>
    </row>
    <row r="87" spans="1:3" ht="14.25">
      <c r="A87" s="127" t="s">
        <v>3</v>
      </c>
      <c r="B87" s="139" t="s">
        <v>821</v>
      </c>
      <c r="C87" s="101" t="s">
        <v>822</v>
      </c>
    </row>
    <row r="88" spans="1:3" ht="15" customHeight="1">
      <c r="A88" s="128"/>
      <c r="B88" s="140"/>
      <c r="C88" s="101" t="s">
        <v>823</v>
      </c>
    </row>
    <row r="89" spans="1:3" ht="14.25">
      <c r="A89" s="91" t="s">
        <v>4</v>
      </c>
      <c r="B89" s="101" t="s">
        <v>824</v>
      </c>
      <c r="C89" s="101" t="s">
        <v>825</v>
      </c>
    </row>
    <row r="90" spans="1:3" ht="14.25">
      <c r="A90" s="91" t="s">
        <v>5</v>
      </c>
      <c r="B90" s="101" t="s">
        <v>826</v>
      </c>
      <c r="C90" s="101" t="s">
        <v>827</v>
      </c>
    </row>
    <row r="91" spans="1:3" ht="14.25">
      <c r="A91" s="91" t="s">
        <v>6</v>
      </c>
      <c r="B91" s="101" t="s">
        <v>828</v>
      </c>
      <c r="C91" s="101" t="s">
        <v>829</v>
      </c>
    </row>
    <row r="92" spans="1:3" ht="14.25">
      <c r="A92" s="91" t="s">
        <v>7</v>
      </c>
      <c r="B92" s="101" t="s">
        <v>830</v>
      </c>
      <c r="C92" s="101" t="s">
        <v>831</v>
      </c>
    </row>
    <row r="93" spans="1:3" ht="14.25">
      <c r="A93" s="91" t="s">
        <v>8</v>
      </c>
      <c r="B93" s="101" t="s">
        <v>728</v>
      </c>
      <c r="C93" s="101" t="s">
        <v>832</v>
      </c>
    </row>
    <row r="94" spans="1:3" ht="14.25">
      <c r="A94" s="91" t="s">
        <v>9</v>
      </c>
      <c r="B94" s="101" t="s">
        <v>833</v>
      </c>
      <c r="C94" s="101" t="s">
        <v>834</v>
      </c>
    </row>
    <row r="95" spans="1:3" ht="14.25">
      <c r="A95" s="91" t="s">
        <v>10</v>
      </c>
      <c r="B95" s="101" t="s">
        <v>795</v>
      </c>
      <c r="C95" s="101" t="s">
        <v>835</v>
      </c>
    </row>
    <row r="96" spans="1:3" ht="14.25">
      <c r="A96" s="91" t="s">
        <v>14</v>
      </c>
      <c r="B96" s="101" t="s">
        <v>836</v>
      </c>
      <c r="C96" s="101" t="s">
        <v>837</v>
      </c>
    </row>
    <row r="97" spans="1:3" ht="14.25">
      <c r="A97" s="127" t="s">
        <v>12</v>
      </c>
      <c r="B97" s="136" t="s">
        <v>838</v>
      </c>
      <c r="C97" s="101" t="s">
        <v>839</v>
      </c>
    </row>
    <row r="98" spans="1:3" ht="14.25">
      <c r="A98" s="128"/>
      <c r="B98" s="137"/>
      <c r="C98" s="101" t="s">
        <v>840</v>
      </c>
    </row>
    <row r="99" spans="1:3" ht="28.5">
      <c r="A99" s="91" t="s">
        <v>11</v>
      </c>
      <c r="B99" s="101" t="s">
        <v>841</v>
      </c>
      <c r="C99" s="101" t="s">
        <v>842</v>
      </c>
    </row>
    <row r="100" spans="1:3" ht="14.25">
      <c r="A100" s="91" t="s">
        <v>13</v>
      </c>
      <c r="B100" s="101" t="s">
        <v>843</v>
      </c>
      <c r="C100" s="101" t="s">
        <v>844</v>
      </c>
    </row>
    <row r="101" spans="1:3" ht="14.25">
      <c r="A101" s="91" t="s">
        <v>15</v>
      </c>
      <c r="B101" s="101" t="s">
        <v>845</v>
      </c>
      <c r="C101" s="101" t="s">
        <v>846</v>
      </c>
    </row>
    <row r="102" spans="1:3" ht="14.25">
      <c r="A102" s="91" t="s">
        <v>675</v>
      </c>
      <c r="B102" s="101" t="s">
        <v>628</v>
      </c>
      <c r="C102" s="101" t="s">
        <v>847</v>
      </c>
    </row>
    <row r="103" spans="1:3" ht="15">
      <c r="A103" s="89"/>
      <c r="B103" s="96"/>
      <c r="C103" s="96"/>
    </row>
    <row r="104" spans="1:3" ht="15">
      <c r="A104" s="89" t="s">
        <v>550</v>
      </c>
      <c r="B104" s="132" t="s">
        <v>551</v>
      </c>
      <c r="C104" s="133"/>
    </row>
    <row r="105" spans="1:4" ht="15">
      <c r="A105" s="89"/>
      <c r="B105" s="96" t="s">
        <v>0</v>
      </c>
      <c r="C105" s="96" t="s">
        <v>1</v>
      </c>
      <c r="D105" s="103"/>
    </row>
    <row r="106" spans="1:3" ht="14.25">
      <c r="A106" s="91" t="s">
        <v>2</v>
      </c>
      <c r="B106" s="106" t="s">
        <v>641</v>
      </c>
      <c r="C106" s="107" t="s">
        <v>642</v>
      </c>
    </row>
    <row r="107" spans="1:3" ht="14.25">
      <c r="A107" s="91" t="s">
        <v>3</v>
      </c>
      <c r="B107" s="106" t="s">
        <v>643</v>
      </c>
      <c r="C107" s="107" t="s">
        <v>644</v>
      </c>
    </row>
    <row r="108" spans="1:3" ht="14.25">
      <c r="A108" s="91" t="s">
        <v>4</v>
      </c>
      <c r="B108" s="106" t="s">
        <v>645</v>
      </c>
      <c r="C108" s="107" t="s">
        <v>646</v>
      </c>
    </row>
    <row r="109" spans="1:3" ht="14.25">
      <c r="A109" s="91" t="s">
        <v>5</v>
      </c>
      <c r="B109" s="106" t="s">
        <v>647</v>
      </c>
      <c r="C109" s="107" t="s">
        <v>648</v>
      </c>
    </row>
    <row r="110" spans="1:3" ht="14.25">
      <c r="A110" s="91" t="s">
        <v>6</v>
      </c>
      <c r="B110" s="107" t="s">
        <v>649</v>
      </c>
      <c r="C110" s="107" t="s">
        <v>650</v>
      </c>
    </row>
    <row r="111" spans="1:3" ht="14.25">
      <c r="A111" s="91" t="s">
        <v>7</v>
      </c>
      <c r="B111" s="107" t="s">
        <v>651</v>
      </c>
      <c r="C111" s="107" t="s">
        <v>652</v>
      </c>
    </row>
    <row r="112" spans="1:3" ht="14.25">
      <c r="A112" s="91" t="s">
        <v>8</v>
      </c>
      <c r="B112" s="106" t="s">
        <v>653</v>
      </c>
      <c r="C112" s="107" t="s">
        <v>654</v>
      </c>
    </row>
    <row r="113" spans="1:3" ht="14.25">
      <c r="A113" s="91" t="s">
        <v>9</v>
      </c>
      <c r="B113" s="106" t="s">
        <v>655</v>
      </c>
      <c r="C113" s="107" t="s">
        <v>656</v>
      </c>
    </row>
    <row r="114" spans="1:3" ht="14.25">
      <c r="A114" s="91" t="s">
        <v>10</v>
      </c>
      <c r="B114" s="106" t="s">
        <v>657</v>
      </c>
      <c r="C114" s="107" t="s">
        <v>658</v>
      </c>
    </row>
    <row r="115" spans="1:3" ht="14.25">
      <c r="A115" s="91" t="s">
        <v>14</v>
      </c>
      <c r="B115" s="106" t="s">
        <v>659</v>
      </c>
      <c r="C115" s="107" t="s">
        <v>660</v>
      </c>
    </row>
    <row r="116" spans="1:3" ht="14.25">
      <c r="A116" s="91" t="s">
        <v>12</v>
      </c>
      <c r="B116" s="106" t="s">
        <v>661</v>
      </c>
      <c r="C116" s="107" t="s">
        <v>662</v>
      </c>
    </row>
    <row r="117" spans="1:3" ht="14.25">
      <c r="A117" s="91" t="s">
        <v>11</v>
      </c>
      <c r="B117" s="106" t="s">
        <v>663</v>
      </c>
      <c r="C117" s="107" t="s">
        <v>664</v>
      </c>
    </row>
    <row r="118" spans="1:3" ht="14.25">
      <c r="A118" s="91" t="s">
        <v>13</v>
      </c>
      <c r="B118" s="106" t="s">
        <v>665</v>
      </c>
      <c r="C118" s="107" t="s">
        <v>666</v>
      </c>
    </row>
    <row r="119" spans="1:3" ht="14.25">
      <c r="A119" s="91" t="s">
        <v>15</v>
      </c>
      <c r="B119" s="106" t="s">
        <v>667</v>
      </c>
      <c r="C119" s="107" t="s">
        <v>668</v>
      </c>
    </row>
    <row r="120" spans="1:3" ht="14.25">
      <c r="A120" s="91" t="s">
        <v>675</v>
      </c>
      <c r="B120" s="106" t="s">
        <v>669</v>
      </c>
      <c r="C120" s="107" t="s">
        <v>670</v>
      </c>
    </row>
    <row r="121" spans="1:3" ht="14.25">
      <c r="A121" s="91" t="s">
        <v>676</v>
      </c>
      <c r="B121" s="106" t="s">
        <v>671</v>
      </c>
      <c r="C121" s="107" t="s">
        <v>672</v>
      </c>
    </row>
    <row r="122" spans="1:3" ht="18.75" customHeight="1">
      <c r="A122" s="91" t="s">
        <v>677</v>
      </c>
      <c r="B122" s="106" t="s">
        <v>673</v>
      </c>
      <c r="C122" s="107" t="s">
        <v>674</v>
      </c>
    </row>
    <row r="123" ht="14.25">
      <c r="A123" s="91"/>
    </row>
    <row r="124" spans="1:3" ht="15">
      <c r="A124" s="102" t="s">
        <v>534</v>
      </c>
      <c r="B124" s="132" t="s">
        <v>532</v>
      </c>
      <c r="C124" s="133"/>
    </row>
    <row r="125" spans="1:4" s="82" customFormat="1" ht="15" customHeight="1">
      <c r="A125" s="89"/>
      <c r="B125" s="96" t="s">
        <v>0</v>
      </c>
      <c r="C125" s="96" t="s">
        <v>1</v>
      </c>
      <c r="D125" s="83"/>
    </row>
    <row r="126" spans="1:4" s="82" customFormat="1" ht="15">
      <c r="A126" s="114" t="s">
        <v>2</v>
      </c>
      <c r="B126" s="97" t="s">
        <v>589</v>
      </c>
      <c r="C126" s="101" t="s">
        <v>590</v>
      </c>
      <c r="D126" s="83"/>
    </row>
    <row r="127" spans="1:4" s="82" customFormat="1" ht="30" customHeight="1">
      <c r="A127" s="114" t="s">
        <v>3</v>
      </c>
      <c r="B127" s="97" t="s">
        <v>591</v>
      </c>
      <c r="C127" s="101" t="s">
        <v>592</v>
      </c>
      <c r="D127" s="83"/>
    </row>
    <row r="128" spans="1:4" s="82" customFormat="1" ht="15" customHeight="1">
      <c r="A128" s="115" t="s">
        <v>4</v>
      </c>
      <c r="B128" s="97" t="s">
        <v>593</v>
      </c>
      <c r="C128" s="101" t="s">
        <v>594</v>
      </c>
      <c r="D128" s="83"/>
    </row>
    <row r="129" spans="1:4" s="82" customFormat="1" ht="15">
      <c r="A129" s="115" t="s">
        <v>5</v>
      </c>
      <c r="B129" s="97" t="s">
        <v>595</v>
      </c>
      <c r="C129" s="101" t="s">
        <v>596</v>
      </c>
      <c r="D129" s="83"/>
    </row>
    <row r="130" spans="1:4" s="82" customFormat="1" ht="15">
      <c r="A130" s="115" t="s">
        <v>6</v>
      </c>
      <c r="B130" s="97" t="s">
        <v>597</v>
      </c>
      <c r="C130" s="101" t="s">
        <v>598</v>
      </c>
      <c r="D130" s="83"/>
    </row>
    <row r="131" spans="1:4" s="82" customFormat="1" ht="28.5">
      <c r="A131" s="130" t="s">
        <v>7</v>
      </c>
      <c r="B131" s="136" t="s">
        <v>599</v>
      </c>
      <c r="C131" s="101" t="s">
        <v>600</v>
      </c>
      <c r="D131" s="83"/>
    </row>
    <row r="132" spans="1:4" s="82" customFormat="1" ht="30" customHeight="1">
      <c r="A132" s="131"/>
      <c r="B132" s="137"/>
      <c r="C132" s="101" t="s">
        <v>601</v>
      </c>
      <c r="D132" s="83"/>
    </row>
    <row r="133" spans="1:4" s="82" customFormat="1" ht="15">
      <c r="A133" s="115" t="s">
        <v>8</v>
      </c>
      <c r="B133" s="97" t="s">
        <v>602</v>
      </c>
      <c r="C133" s="101" t="s">
        <v>603</v>
      </c>
      <c r="D133" s="83"/>
    </row>
    <row r="134" spans="1:4" s="82" customFormat="1" ht="28.5">
      <c r="A134" s="115" t="s">
        <v>9</v>
      </c>
      <c r="B134" s="97" t="s">
        <v>604</v>
      </c>
      <c r="C134" s="101" t="s">
        <v>605</v>
      </c>
      <c r="D134" s="83"/>
    </row>
    <row r="135" spans="1:4" s="82" customFormat="1" ht="15">
      <c r="A135" s="115" t="s">
        <v>10</v>
      </c>
      <c r="B135" s="97" t="s">
        <v>606</v>
      </c>
      <c r="C135" s="101" t="s">
        <v>611</v>
      </c>
      <c r="D135" s="83"/>
    </row>
    <row r="136" spans="1:4" s="82" customFormat="1" ht="15">
      <c r="A136" s="115" t="s">
        <v>14</v>
      </c>
      <c r="B136" s="97" t="s">
        <v>607</v>
      </c>
      <c r="C136" s="101" t="s">
        <v>608</v>
      </c>
      <c r="D136" s="83"/>
    </row>
    <row r="137" spans="1:4" s="82" customFormat="1" ht="15">
      <c r="A137" s="115" t="s">
        <v>12</v>
      </c>
      <c r="B137" s="97" t="s">
        <v>609</v>
      </c>
      <c r="C137" s="101" t="s">
        <v>610</v>
      </c>
      <c r="D137" s="83"/>
    </row>
    <row r="138" spans="1:4" s="82" customFormat="1" ht="15">
      <c r="A138" s="100"/>
      <c r="B138" s="101"/>
      <c r="C138" s="101"/>
      <c r="D138" s="83"/>
    </row>
    <row r="139" spans="1:3" s="93" customFormat="1" ht="15" customHeight="1">
      <c r="A139" s="102" t="s">
        <v>535</v>
      </c>
      <c r="B139" s="132" t="s">
        <v>533</v>
      </c>
      <c r="C139" s="133"/>
    </row>
    <row r="140" spans="1:3" s="93" customFormat="1" ht="15">
      <c r="A140" s="100"/>
      <c r="B140" s="96" t="s">
        <v>0</v>
      </c>
      <c r="C140" s="96" t="s">
        <v>1</v>
      </c>
    </row>
    <row r="141" spans="1:3" s="93" customFormat="1" ht="15">
      <c r="A141" s="115" t="s">
        <v>2</v>
      </c>
      <c r="B141" s="97" t="s">
        <v>612</v>
      </c>
      <c r="C141" s="101" t="s">
        <v>613</v>
      </c>
    </row>
    <row r="142" spans="1:3" s="93" customFormat="1" ht="15">
      <c r="A142" s="115" t="s">
        <v>3</v>
      </c>
      <c r="B142" s="97" t="s">
        <v>614</v>
      </c>
      <c r="C142" s="101" t="s">
        <v>615</v>
      </c>
    </row>
    <row r="143" spans="1:3" s="93" customFormat="1" ht="28.5">
      <c r="A143" s="114" t="s">
        <v>4</v>
      </c>
      <c r="B143" s="97" t="s">
        <v>616</v>
      </c>
      <c r="C143" s="101" t="s">
        <v>617</v>
      </c>
    </row>
    <row r="144" spans="1:3" s="93" customFormat="1" ht="28.5">
      <c r="A144" s="115" t="s">
        <v>5</v>
      </c>
      <c r="B144" s="97" t="s">
        <v>618</v>
      </c>
      <c r="C144" s="101" t="s">
        <v>619</v>
      </c>
    </row>
    <row r="145" spans="1:3" s="93" customFormat="1" ht="15">
      <c r="A145" s="115" t="s">
        <v>6</v>
      </c>
      <c r="B145" s="97" t="s">
        <v>620</v>
      </c>
      <c r="C145" s="101" t="s">
        <v>621</v>
      </c>
    </row>
    <row r="146" spans="1:3" s="93" customFormat="1" ht="15">
      <c r="A146" s="115" t="s">
        <v>7</v>
      </c>
      <c r="B146" s="97" t="s">
        <v>622</v>
      </c>
      <c r="C146" s="101" t="s">
        <v>623</v>
      </c>
    </row>
    <row r="147" spans="1:3" s="93" customFormat="1" ht="15">
      <c r="A147" s="115" t="s">
        <v>8</v>
      </c>
      <c r="B147" s="97" t="s">
        <v>624</v>
      </c>
      <c r="C147" s="101" t="s">
        <v>625</v>
      </c>
    </row>
    <row r="148" spans="1:3" s="93" customFormat="1" ht="15">
      <c r="A148" s="115" t="s">
        <v>9</v>
      </c>
      <c r="B148" s="97" t="s">
        <v>626</v>
      </c>
      <c r="C148" s="101" t="s">
        <v>627</v>
      </c>
    </row>
    <row r="149" spans="1:3" s="93" customFormat="1" ht="28.5">
      <c r="A149" s="115" t="s">
        <v>10</v>
      </c>
      <c r="B149" s="97" t="s">
        <v>628</v>
      </c>
      <c r="C149" s="101" t="s">
        <v>629</v>
      </c>
    </row>
    <row r="150" spans="1:3" s="93" customFormat="1" ht="15">
      <c r="A150" s="115" t="s">
        <v>14</v>
      </c>
      <c r="B150" s="97" t="s">
        <v>630</v>
      </c>
      <c r="C150" s="101" t="s">
        <v>631</v>
      </c>
    </row>
    <row r="151" spans="1:3" s="93" customFormat="1" ht="15">
      <c r="A151" s="130" t="s">
        <v>12</v>
      </c>
      <c r="B151" s="136" t="s">
        <v>632</v>
      </c>
      <c r="C151" s="101" t="s">
        <v>633</v>
      </c>
    </row>
    <row r="152" spans="1:3" s="93" customFormat="1" ht="15">
      <c r="A152" s="131"/>
      <c r="B152" s="137"/>
      <c r="C152" s="101" t="s">
        <v>634</v>
      </c>
    </row>
    <row r="153" spans="1:3" s="93" customFormat="1" ht="15">
      <c r="A153" s="114" t="s">
        <v>11</v>
      </c>
      <c r="B153" s="116" t="s">
        <v>635</v>
      </c>
      <c r="C153" s="123" t="s">
        <v>636</v>
      </c>
    </row>
    <row r="154" spans="1:3" s="93" customFormat="1" ht="15">
      <c r="A154" s="114" t="s">
        <v>13</v>
      </c>
      <c r="B154" s="101" t="s">
        <v>637</v>
      </c>
      <c r="C154" s="123" t="s">
        <v>638</v>
      </c>
    </row>
    <row r="155" spans="1:3" s="94" customFormat="1" ht="15">
      <c r="A155" s="114" t="s">
        <v>15</v>
      </c>
      <c r="B155" s="97" t="s">
        <v>639</v>
      </c>
      <c r="C155" s="101" t="s">
        <v>640</v>
      </c>
    </row>
    <row r="156" spans="1:3" s="93" customFormat="1" ht="15">
      <c r="A156" s="100"/>
      <c r="B156" s="98"/>
      <c r="C156" s="104"/>
    </row>
    <row r="157" spans="1:3" s="93" customFormat="1" ht="15">
      <c r="A157" s="102" t="s">
        <v>552</v>
      </c>
      <c r="B157" s="132" t="s">
        <v>553</v>
      </c>
      <c r="C157" s="133"/>
    </row>
    <row r="158" spans="1:3" s="93" customFormat="1" ht="15">
      <c r="A158" s="100"/>
      <c r="B158" s="96" t="s">
        <v>0</v>
      </c>
      <c r="C158" s="96" t="s">
        <v>1</v>
      </c>
    </row>
    <row r="159" spans="1:4" ht="28.5">
      <c r="A159" s="100" t="s">
        <v>2</v>
      </c>
      <c r="B159" s="97" t="s">
        <v>678</v>
      </c>
      <c r="C159" s="124" t="s">
        <v>679</v>
      </c>
      <c r="D159" s="103"/>
    </row>
    <row r="160" spans="1:6" ht="15" customHeight="1">
      <c r="A160" s="100" t="s">
        <v>3</v>
      </c>
      <c r="B160" s="117" t="s">
        <v>680</v>
      </c>
      <c r="C160" s="101" t="s">
        <v>681</v>
      </c>
      <c r="D160" s="108"/>
      <c r="E160" s="109"/>
      <c r="F160" s="110"/>
    </row>
    <row r="161" spans="1:6" ht="14.25" customHeight="1">
      <c r="A161" s="143" t="s">
        <v>4</v>
      </c>
      <c r="B161" s="145" t="s">
        <v>682</v>
      </c>
      <c r="C161" s="125" t="s">
        <v>683</v>
      </c>
      <c r="D161" s="108"/>
      <c r="E161" s="109"/>
      <c r="F161" s="111"/>
    </row>
    <row r="162" spans="1:4" ht="14.25" customHeight="1">
      <c r="A162" s="144"/>
      <c r="B162" s="146"/>
      <c r="C162" s="101" t="s">
        <v>684</v>
      </c>
      <c r="D162" s="103"/>
    </row>
    <row r="163" spans="1:4" ht="28.5">
      <c r="A163" s="100" t="s">
        <v>5</v>
      </c>
      <c r="B163" s="97" t="s">
        <v>632</v>
      </c>
      <c r="C163" s="101" t="s">
        <v>685</v>
      </c>
      <c r="D163" s="103"/>
    </row>
    <row r="164" spans="1:4" ht="28.5">
      <c r="A164" s="143" t="s">
        <v>6</v>
      </c>
      <c r="B164" s="136" t="s">
        <v>686</v>
      </c>
      <c r="C164" s="126" t="s">
        <v>687</v>
      </c>
      <c r="D164" s="103"/>
    </row>
    <row r="165" spans="1:4" ht="14.25">
      <c r="A165" s="147"/>
      <c r="B165" s="138"/>
      <c r="C165" s="101" t="s">
        <v>688</v>
      </c>
      <c r="D165" s="103"/>
    </row>
    <row r="166" spans="1:4" ht="14.25" customHeight="1">
      <c r="A166" s="144"/>
      <c r="B166" s="137"/>
      <c r="C166" s="101" t="s">
        <v>689</v>
      </c>
      <c r="D166" s="103"/>
    </row>
    <row r="167" spans="1:4" ht="14.25" customHeight="1">
      <c r="A167" s="143" t="s">
        <v>7</v>
      </c>
      <c r="B167" s="148" t="s">
        <v>690</v>
      </c>
      <c r="C167" s="125" t="s">
        <v>691</v>
      </c>
      <c r="D167" s="103"/>
    </row>
    <row r="168" spans="1:4" ht="14.25" customHeight="1">
      <c r="A168" s="147"/>
      <c r="B168" s="149"/>
      <c r="C168" s="101" t="s">
        <v>692</v>
      </c>
      <c r="D168" s="103"/>
    </row>
    <row r="169" spans="1:4" ht="14.25" customHeight="1">
      <c r="A169" s="144"/>
      <c r="B169" s="150"/>
      <c r="C169" s="101" t="s">
        <v>693</v>
      </c>
      <c r="D169" s="103"/>
    </row>
    <row r="170" spans="1:4" ht="14.25" customHeight="1">
      <c r="A170" s="100" t="s">
        <v>8</v>
      </c>
      <c r="B170" s="118" t="s">
        <v>694</v>
      </c>
      <c r="C170" s="125" t="s">
        <v>695</v>
      </c>
      <c r="D170" s="103"/>
    </row>
    <row r="171" spans="1:4" ht="18" customHeight="1">
      <c r="A171" s="100" t="s">
        <v>9</v>
      </c>
      <c r="B171" s="119" t="s">
        <v>696</v>
      </c>
      <c r="C171" s="125" t="s">
        <v>697</v>
      </c>
      <c r="D171" s="103"/>
    </row>
    <row r="172" spans="1:4" ht="14.25">
      <c r="A172" s="100" t="s">
        <v>10</v>
      </c>
      <c r="B172" s="120" t="s">
        <v>698</v>
      </c>
      <c r="C172" s="99" t="s">
        <v>699</v>
      </c>
      <c r="D172" s="103"/>
    </row>
    <row r="173" spans="1:4" ht="14.25" customHeight="1">
      <c r="A173" s="100" t="s">
        <v>14</v>
      </c>
      <c r="B173" s="118" t="s">
        <v>700</v>
      </c>
      <c r="C173" s="125" t="s">
        <v>701</v>
      </c>
      <c r="D173" s="103"/>
    </row>
    <row r="174" spans="1:4" ht="15" customHeight="1">
      <c r="A174" s="100" t="s">
        <v>12</v>
      </c>
      <c r="B174" s="97" t="s">
        <v>702</v>
      </c>
      <c r="C174" s="101" t="s">
        <v>703</v>
      </c>
      <c r="D174" s="103"/>
    </row>
    <row r="175" spans="1:4" ht="28.5">
      <c r="A175" s="100" t="s">
        <v>11</v>
      </c>
      <c r="B175" s="118" t="s">
        <v>704</v>
      </c>
      <c r="C175" s="125" t="s">
        <v>705</v>
      </c>
      <c r="D175" s="103"/>
    </row>
    <row r="176" spans="1:4" ht="15" customHeight="1">
      <c r="A176" s="143" t="s">
        <v>13</v>
      </c>
      <c r="B176" s="141" t="s">
        <v>706</v>
      </c>
      <c r="C176" s="101" t="s">
        <v>707</v>
      </c>
      <c r="D176" s="103"/>
    </row>
    <row r="177" spans="1:4" ht="14.25" customHeight="1">
      <c r="A177" s="144"/>
      <c r="B177" s="142"/>
      <c r="C177" s="125" t="s">
        <v>708</v>
      </c>
      <c r="D177" s="103"/>
    </row>
    <row r="178" spans="1:4" ht="17.25" customHeight="1">
      <c r="A178" s="100" t="s">
        <v>15</v>
      </c>
      <c r="B178" s="121" t="s">
        <v>709</v>
      </c>
      <c r="C178" s="125" t="s">
        <v>710</v>
      </c>
      <c r="D178" s="103"/>
    </row>
    <row r="179" spans="1:4" ht="17.25" customHeight="1">
      <c r="A179" s="100" t="s">
        <v>675</v>
      </c>
      <c r="B179" s="116" t="s">
        <v>711</v>
      </c>
      <c r="C179" s="101" t="s">
        <v>712</v>
      </c>
      <c r="D179" s="103"/>
    </row>
    <row r="180" spans="1:4" ht="14.25" customHeight="1">
      <c r="A180" s="100" t="s">
        <v>676</v>
      </c>
      <c r="B180" s="116" t="s">
        <v>713</v>
      </c>
      <c r="C180" s="101" t="s">
        <v>714</v>
      </c>
      <c r="D180" s="103"/>
    </row>
    <row r="181" spans="1:4" ht="14.25" customHeight="1">
      <c r="A181" s="100" t="s">
        <v>677</v>
      </c>
      <c r="B181" s="122" t="s">
        <v>715</v>
      </c>
      <c r="C181" s="101" t="s">
        <v>716</v>
      </c>
      <c r="D181" s="103"/>
    </row>
    <row r="182" spans="1:4" ht="28.5">
      <c r="A182" s="100" t="s">
        <v>719</v>
      </c>
      <c r="B182" s="116" t="s">
        <v>717</v>
      </c>
      <c r="C182" s="123" t="s">
        <v>718</v>
      </c>
      <c r="D182" s="103"/>
    </row>
    <row r="183" spans="1:4" ht="14.25" customHeight="1">
      <c r="A183" s="100"/>
      <c r="D183" s="103"/>
    </row>
    <row r="184" spans="1:5" ht="15">
      <c r="A184" s="102" t="s">
        <v>554</v>
      </c>
      <c r="B184" s="132" t="s">
        <v>555</v>
      </c>
      <c r="C184" s="133"/>
      <c r="E184" s="84"/>
    </row>
    <row r="185" spans="1:5" ht="15">
      <c r="A185" s="91"/>
      <c r="B185" s="96" t="s">
        <v>0</v>
      </c>
      <c r="C185" s="96" t="s">
        <v>1</v>
      </c>
      <c r="E185" s="84"/>
    </row>
    <row r="186" spans="1:5" ht="14.25">
      <c r="A186" s="91"/>
      <c r="E186" s="84"/>
    </row>
    <row r="187" spans="1:5" ht="14.25">
      <c r="A187" s="91" t="s">
        <v>2</v>
      </c>
      <c r="B187" s="97" t="s">
        <v>726</v>
      </c>
      <c r="C187" s="101" t="s">
        <v>727</v>
      </c>
      <c r="E187" s="84"/>
    </row>
    <row r="188" spans="1:5" ht="14.25">
      <c r="A188" s="91" t="s">
        <v>3</v>
      </c>
      <c r="B188" s="120" t="s">
        <v>728</v>
      </c>
      <c r="C188" s="101" t="s">
        <v>729</v>
      </c>
      <c r="E188" s="84"/>
    </row>
    <row r="189" spans="1:5" ht="14.25">
      <c r="A189" s="91" t="s">
        <v>4</v>
      </c>
      <c r="B189" s="120" t="s">
        <v>730</v>
      </c>
      <c r="C189" s="101" t="s">
        <v>731</v>
      </c>
      <c r="E189" s="84"/>
    </row>
    <row r="190" spans="1:5" ht="14.25">
      <c r="A190" s="91" t="s">
        <v>5</v>
      </c>
      <c r="B190" s="120" t="s">
        <v>732</v>
      </c>
      <c r="C190" s="101" t="s">
        <v>733</v>
      </c>
      <c r="E190" s="84"/>
    </row>
    <row r="191" spans="1:5" ht="14.25">
      <c r="A191" s="91" t="s">
        <v>6</v>
      </c>
      <c r="B191" s="97" t="s">
        <v>734</v>
      </c>
      <c r="C191" s="101" t="s">
        <v>735</v>
      </c>
      <c r="E191" s="84"/>
    </row>
    <row r="192" spans="1:3" ht="14.25">
      <c r="A192" s="100" t="s">
        <v>7</v>
      </c>
      <c r="B192" s="121" t="s">
        <v>736</v>
      </c>
      <c r="C192" s="101" t="s">
        <v>737</v>
      </c>
    </row>
    <row r="193" ht="14.25">
      <c r="A193" s="91"/>
    </row>
    <row r="194" ht="14.25">
      <c r="A194" s="91"/>
    </row>
    <row r="195" spans="1:3" ht="15" customHeight="1">
      <c r="A195" s="89"/>
      <c r="B195" s="105"/>
      <c r="C195" s="96"/>
    </row>
    <row r="196" ht="14.25">
      <c r="A196" s="92"/>
    </row>
    <row r="197" spans="1:3" ht="15">
      <c r="A197" s="91"/>
      <c r="B197" s="105"/>
      <c r="C197" s="81"/>
    </row>
    <row r="198" spans="1:3" ht="14.25">
      <c r="A198" s="91"/>
      <c r="C198" s="81"/>
    </row>
    <row r="199" spans="1:3" ht="15" customHeight="1">
      <c r="A199" s="89"/>
      <c r="B199" s="96"/>
      <c r="C199" s="96"/>
    </row>
    <row r="200" spans="1:3" ht="15">
      <c r="A200" s="89"/>
      <c r="C200" s="81"/>
    </row>
    <row r="201" spans="1:3" ht="15">
      <c r="A201" s="100"/>
      <c r="B201" s="96"/>
      <c r="C201" s="95"/>
    </row>
    <row r="202" spans="1:3" ht="15">
      <c r="A202" s="91"/>
      <c r="B202" s="96"/>
      <c r="C202" s="81"/>
    </row>
    <row r="203" spans="1:3" ht="15">
      <c r="A203" s="89"/>
      <c r="B203" s="96"/>
      <c r="C203" s="96"/>
    </row>
    <row r="204" spans="2:3" ht="15">
      <c r="B204" s="96"/>
      <c r="C204" s="96"/>
    </row>
    <row r="205" ht="15">
      <c r="C205" s="96"/>
    </row>
    <row r="209" ht="14.25" customHeight="1"/>
    <row r="222" spans="1:4" s="86" customFormat="1" ht="17.25" customHeight="1">
      <c r="A222" s="90"/>
      <c r="B222" s="101"/>
      <c r="C222" s="101"/>
      <c r="D222" s="87"/>
    </row>
    <row r="223" spans="1:4" s="86" customFormat="1" ht="17.25" customHeight="1">
      <c r="A223" s="90"/>
      <c r="B223" s="101"/>
      <c r="C223" s="101"/>
      <c r="D223" s="87"/>
    </row>
    <row r="224" spans="1:4" s="86" customFormat="1" ht="15">
      <c r="A224" s="90"/>
      <c r="B224" s="101"/>
      <c r="C224" s="101"/>
      <c r="D224" s="87"/>
    </row>
    <row r="225" spans="1:4" s="86" customFormat="1" ht="15">
      <c r="A225" s="90"/>
      <c r="B225" s="101"/>
      <c r="C225" s="101"/>
      <c r="D225" s="87"/>
    </row>
    <row r="226" spans="1:4" s="86" customFormat="1" ht="15">
      <c r="A226" s="90"/>
      <c r="B226" s="101"/>
      <c r="C226" s="101"/>
      <c r="D226" s="87"/>
    </row>
    <row r="227" spans="1:4" s="86" customFormat="1" ht="15">
      <c r="A227" s="90"/>
      <c r="B227" s="101"/>
      <c r="C227" s="101"/>
      <c r="D227" s="87"/>
    </row>
    <row r="228" spans="1:4" s="86" customFormat="1" ht="15">
      <c r="A228" s="90"/>
      <c r="B228" s="101"/>
      <c r="C228" s="101"/>
      <c r="D228" s="87"/>
    </row>
    <row r="229" spans="1:4" s="86" customFormat="1" ht="15">
      <c r="A229" s="90"/>
      <c r="B229" s="101"/>
      <c r="C229" s="101"/>
      <c r="D229" s="87"/>
    </row>
    <row r="230" spans="1:4" s="86" customFormat="1" ht="15" customHeight="1">
      <c r="A230" s="90"/>
      <c r="B230" s="101"/>
      <c r="C230" s="101"/>
      <c r="D230" s="87"/>
    </row>
    <row r="231" spans="1:4" s="86" customFormat="1" ht="15">
      <c r="A231" s="90"/>
      <c r="B231" s="101"/>
      <c r="C231" s="101"/>
      <c r="D231" s="87"/>
    </row>
    <row r="232" spans="1:4" s="86" customFormat="1" ht="15">
      <c r="A232" s="90"/>
      <c r="B232" s="101"/>
      <c r="C232" s="101"/>
      <c r="D232" s="87"/>
    </row>
    <row r="233" spans="1:4" s="86" customFormat="1" ht="30.75" customHeight="1">
      <c r="A233" s="90"/>
      <c r="B233" s="101"/>
      <c r="C233" s="101"/>
      <c r="D233" s="87"/>
    </row>
    <row r="234" spans="1:4" s="86" customFormat="1" ht="15">
      <c r="A234" s="90"/>
      <c r="B234" s="101"/>
      <c r="C234" s="101"/>
      <c r="D234" s="87"/>
    </row>
    <row r="235" spans="1:4" s="86" customFormat="1" ht="15">
      <c r="A235" s="90"/>
      <c r="B235" s="101"/>
      <c r="C235" s="101"/>
      <c r="D235" s="87"/>
    </row>
    <row r="236" spans="1:4" s="86" customFormat="1" ht="15">
      <c r="A236" s="90"/>
      <c r="B236" s="101"/>
      <c r="C236" s="101"/>
      <c r="D236" s="87"/>
    </row>
    <row r="237" spans="1:4" s="86" customFormat="1" ht="15">
      <c r="A237" s="90"/>
      <c r="B237" s="101"/>
      <c r="C237" s="101"/>
      <c r="D237" s="87"/>
    </row>
    <row r="238" spans="1:4" s="86" customFormat="1" ht="15">
      <c r="A238" s="90"/>
      <c r="B238" s="101"/>
      <c r="C238" s="101"/>
      <c r="D238" s="87"/>
    </row>
    <row r="239" spans="1:4" s="86" customFormat="1" ht="15">
      <c r="A239" s="90"/>
      <c r="B239" s="101"/>
      <c r="C239" s="101"/>
      <c r="D239" s="87"/>
    </row>
    <row r="240" spans="1:4" s="86" customFormat="1" ht="15">
      <c r="A240" s="90"/>
      <c r="B240" s="101"/>
      <c r="C240" s="101"/>
      <c r="D240" s="87"/>
    </row>
    <row r="241" spans="1:4" s="86" customFormat="1" ht="15">
      <c r="A241" s="90"/>
      <c r="B241" s="101"/>
      <c r="C241" s="101"/>
      <c r="D241" s="87"/>
    </row>
    <row r="242" spans="1:4" s="86" customFormat="1" ht="15">
      <c r="A242" s="90"/>
      <c r="B242" s="101"/>
      <c r="C242" s="101"/>
      <c r="D242" s="87"/>
    </row>
    <row r="243" spans="1:4" s="86" customFormat="1" ht="15">
      <c r="A243" s="90"/>
      <c r="B243" s="101"/>
      <c r="C243" s="101"/>
      <c r="D243" s="87"/>
    </row>
    <row r="244" spans="1:4" s="86" customFormat="1" ht="15">
      <c r="A244" s="90"/>
      <c r="B244" s="101"/>
      <c r="C244" s="101"/>
      <c r="D244" s="87"/>
    </row>
    <row r="245" spans="1:4" s="86" customFormat="1" ht="15">
      <c r="A245" s="90"/>
      <c r="B245" s="101"/>
      <c r="C245" s="101"/>
      <c r="D245" s="87"/>
    </row>
    <row r="246" spans="1:4" s="86" customFormat="1" ht="15">
      <c r="A246" s="90"/>
      <c r="B246" s="101"/>
      <c r="C246" s="101"/>
      <c r="D246" s="87"/>
    </row>
    <row r="247" spans="1:4" s="86" customFormat="1" ht="15">
      <c r="A247" s="90"/>
      <c r="B247" s="101"/>
      <c r="C247" s="101"/>
      <c r="D247" s="87"/>
    </row>
    <row r="248" spans="1:4" s="86" customFormat="1" ht="15">
      <c r="A248" s="90"/>
      <c r="B248" s="101"/>
      <c r="C248" s="101"/>
      <c r="D248" s="87"/>
    </row>
    <row r="249" spans="1:4" s="86" customFormat="1" ht="15">
      <c r="A249" s="90"/>
      <c r="B249" s="101"/>
      <c r="C249" s="101"/>
      <c r="D249" s="87"/>
    </row>
    <row r="250" spans="1:4" s="86" customFormat="1" ht="15">
      <c r="A250" s="90"/>
      <c r="B250" s="101"/>
      <c r="C250" s="101"/>
      <c r="D250" s="87"/>
    </row>
    <row r="251" spans="1:4" s="86" customFormat="1" ht="15">
      <c r="A251" s="90"/>
      <c r="B251" s="101"/>
      <c r="C251" s="101"/>
      <c r="D251" s="87"/>
    </row>
    <row r="252" spans="1:4" s="86" customFormat="1" ht="15">
      <c r="A252" s="90"/>
      <c r="B252" s="101"/>
      <c r="C252" s="101"/>
      <c r="D252" s="87"/>
    </row>
    <row r="258" spans="1:4" s="86" customFormat="1" ht="15">
      <c r="A258" s="90"/>
      <c r="B258" s="101"/>
      <c r="C258" s="101"/>
      <c r="D258" s="87"/>
    </row>
    <row r="259" spans="1:4" s="86" customFormat="1" ht="15">
      <c r="A259" s="90"/>
      <c r="B259" s="101"/>
      <c r="C259" s="101"/>
      <c r="D259" s="87"/>
    </row>
    <row r="260" spans="1:4" s="86" customFormat="1" ht="15">
      <c r="A260" s="90"/>
      <c r="B260" s="101"/>
      <c r="C260" s="101"/>
      <c r="D260" s="87"/>
    </row>
    <row r="261" spans="1:4" s="86" customFormat="1" ht="19.5" customHeight="1">
      <c r="A261" s="90"/>
      <c r="B261" s="101"/>
      <c r="C261" s="101"/>
      <c r="D261" s="87"/>
    </row>
    <row r="262" spans="1:4" s="86" customFormat="1" ht="15">
      <c r="A262" s="90"/>
      <c r="B262" s="101"/>
      <c r="C262" s="101"/>
      <c r="D262" s="87"/>
    </row>
    <row r="263" spans="1:4" s="86" customFormat="1" ht="15">
      <c r="A263" s="90"/>
      <c r="B263" s="101"/>
      <c r="C263" s="101"/>
      <c r="D263" s="87"/>
    </row>
    <row r="274" ht="13.5" customHeight="1"/>
    <row r="301" ht="30" customHeight="1"/>
    <row r="309" ht="19.5" customHeight="1"/>
    <row r="313" ht="20.25" customHeight="1"/>
    <row r="317" ht="18" customHeight="1"/>
    <row r="324" ht="20.25" customHeight="1"/>
    <row r="352" spans="1:4" s="101" customFormat="1" ht="18" customHeight="1">
      <c r="A352" s="90"/>
      <c r="D352" s="85"/>
    </row>
    <row r="357" ht="15">
      <c r="D357" s="88"/>
    </row>
    <row r="358" ht="15">
      <c r="D358" s="88"/>
    </row>
    <row r="359" ht="15">
      <c r="D359" s="88"/>
    </row>
    <row r="360" ht="15">
      <c r="D360" s="88"/>
    </row>
    <row r="361" ht="15">
      <c r="D361" s="88"/>
    </row>
    <row r="362" ht="15">
      <c r="D362" s="88"/>
    </row>
  </sheetData>
  <sheetProtection/>
  <mergeCells count="56">
    <mergeCell ref="B176:B177"/>
    <mergeCell ref="A176:A177"/>
    <mergeCell ref="B161:B162"/>
    <mergeCell ref="A161:A162"/>
    <mergeCell ref="B164:B166"/>
    <mergeCell ref="A164:A166"/>
    <mergeCell ref="B167:B169"/>
    <mergeCell ref="A167:A169"/>
    <mergeCell ref="A97:A98"/>
    <mergeCell ref="B131:B132"/>
    <mergeCell ref="B151:B152"/>
    <mergeCell ref="B87:B88"/>
    <mergeCell ref="A87:A88"/>
    <mergeCell ref="B184:C184"/>
    <mergeCell ref="B104:C104"/>
    <mergeCell ref="B84:C84"/>
    <mergeCell ref="B35:C35"/>
    <mergeCell ref="B5:C5"/>
    <mergeCell ref="B139:C139"/>
    <mergeCell ref="B157:C157"/>
    <mergeCell ref="B40:B42"/>
    <mergeCell ref="B43:B44"/>
    <mergeCell ref="B47:B49"/>
    <mergeCell ref="B51:B55"/>
    <mergeCell ref="B58:B60"/>
    <mergeCell ref="B61:B63"/>
    <mergeCell ref="B64:B65"/>
    <mergeCell ref="B67:B69"/>
    <mergeCell ref="B71:B72"/>
    <mergeCell ref="B2:C2"/>
    <mergeCell ref="B1:C1"/>
    <mergeCell ref="B11:C11"/>
    <mergeCell ref="B124:C124"/>
    <mergeCell ref="B3:C3"/>
    <mergeCell ref="B76:B77"/>
    <mergeCell ref="B78:B79"/>
    <mergeCell ref="B14:B15"/>
    <mergeCell ref="B16:B17"/>
    <mergeCell ref="B18:B23"/>
    <mergeCell ref="B97:B98"/>
    <mergeCell ref="A14:A15"/>
    <mergeCell ref="A16:A17"/>
    <mergeCell ref="A18:A23"/>
    <mergeCell ref="A131:A132"/>
    <mergeCell ref="A151:A152"/>
    <mergeCell ref="A40:A42"/>
    <mergeCell ref="A43:A44"/>
    <mergeCell ref="A47:A49"/>
    <mergeCell ref="A51:A55"/>
    <mergeCell ref="A58:A60"/>
    <mergeCell ref="A61:A63"/>
    <mergeCell ref="A64:A65"/>
    <mergeCell ref="A67:A69"/>
    <mergeCell ref="A71:A72"/>
    <mergeCell ref="A76:A77"/>
    <mergeCell ref="A78:A79"/>
  </mergeCells>
  <printOptions horizontalCentered="1"/>
  <pageMargins left="0.2362204724409449" right="0.2362204724409449" top="0.7480314960629921" bottom="0.9448818897637796" header="0.31496062992125984" footer="0.31496062992125984"/>
  <pageSetup firstPageNumber="1" useFirstPageNumber="1" fitToHeight="0" fitToWidth="1" horizontalDpi="1200" verticalDpi="1200" orientation="portrait" paperSize="9" scale="6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8.140625" style="1" customWidth="1"/>
    <col min="2" max="2" width="6.8515625" style="1" customWidth="1"/>
    <col min="3" max="3" width="7.421875" style="2" customWidth="1"/>
    <col min="4" max="4" width="7.421875" style="1" customWidth="1"/>
    <col min="5" max="5" width="47.00390625" style="1" customWidth="1"/>
    <col min="6" max="6" width="11.7109375" style="1" customWidth="1"/>
    <col min="7" max="7" width="13.140625" style="1" customWidth="1"/>
    <col min="8" max="8" width="11.7109375" style="1" customWidth="1"/>
    <col min="9" max="9" width="14.28125" style="1" bestFit="1" customWidth="1"/>
    <col min="10" max="11" width="13.28125" style="1" customWidth="1"/>
    <col min="12" max="12" width="14.421875" style="1" customWidth="1"/>
    <col min="13" max="22" width="15.7109375" style="1" customWidth="1"/>
    <col min="23" max="16384" width="9.140625" style="1" customWidth="1"/>
  </cols>
  <sheetData>
    <row r="1" spans="1:4" ht="12.75" hidden="1">
      <c r="A1" s="1">
        <v>9531</v>
      </c>
      <c r="B1" s="1" t="s">
        <v>17</v>
      </c>
      <c r="C1" s="2">
        <v>2012</v>
      </c>
      <c r="D1" s="1" t="s">
        <v>18</v>
      </c>
    </row>
    <row r="2" spans="1:2" ht="15" customHeight="1">
      <c r="A2" s="3" t="str">
        <f>"PLAN RASHODA I IZDATAKA ZA I. REBALANS "&amp;C1&amp;"."</f>
        <v>PLAN RASHODA I IZDATAKA ZA I. REBALANS 2012.</v>
      </c>
      <c r="B2" s="3"/>
    </row>
    <row r="3" spans="1:4" s="7" customFormat="1" ht="12.75">
      <c r="A3" s="4"/>
      <c r="B3" s="4"/>
      <c r="C3" s="5"/>
      <c r="D3" s="6"/>
    </row>
    <row r="4" spans="1:2" s="8" customFormat="1" ht="15">
      <c r="A4" s="3" t="s">
        <v>19</v>
      </c>
      <c r="B4" s="3"/>
    </row>
    <row r="5" spans="1:2" s="8" customFormat="1" ht="12.75" customHeight="1">
      <c r="A5" s="3"/>
      <c r="B5" s="3"/>
    </row>
    <row r="6" spans="1:4" s="7" customFormat="1" ht="12.75" customHeight="1">
      <c r="A6" s="9"/>
      <c r="B6" s="9"/>
      <c r="C6" s="5"/>
      <c r="D6" s="6"/>
    </row>
    <row r="7" spans="1:22" ht="26.25" customHeight="1">
      <c r="A7" s="151" t="s">
        <v>20</v>
      </c>
      <c r="B7" s="153" t="s">
        <v>21</v>
      </c>
      <c r="C7" s="153" t="s">
        <v>22</v>
      </c>
      <c r="D7" s="153" t="s">
        <v>23</v>
      </c>
      <c r="E7" s="153" t="s">
        <v>24</v>
      </c>
      <c r="F7" s="153" t="str">
        <f>"PLAN ZA
"&amp;C1&amp;"."</f>
        <v>PLAN ZA
2012.</v>
      </c>
      <c r="G7" s="153" t="s">
        <v>25</v>
      </c>
      <c r="H7" s="153" t="str">
        <f>"PLAN ZA
"&amp;C1&amp;".
NAKON
PRERASPO-
DJELE"</f>
        <v>PLAN ZA
2012.
NAKON
PRERASPO-
DJELE</v>
      </c>
      <c r="I7" s="153" t="str">
        <f>"IZVRŠENJE ZA "&amp;D1&amp;" "&amp;C1&amp;"."</f>
        <v>IZVRŠENJE ZA I-VIII 2012.</v>
      </c>
      <c r="J7" s="158" t="s">
        <v>26</v>
      </c>
      <c r="K7" s="158" t="str">
        <f>"NOVI PLAN
ZA "&amp;C1&amp;"."</f>
        <v>NOVI PLAN
ZA 2012.</v>
      </c>
      <c r="L7" s="160" t="s">
        <v>27</v>
      </c>
      <c r="M7" s="10">
        <v>1100</v>
      </c>
      <c r="N7" s="10">
        <v>4200</v>
      </c>
      <c r="O7" s="10">
        <v>5213</v>
      </c>
      <c r="P7" s="10">
        <v>5251</v>
      </c>
      <c r="Q7" s="10">
        <v>5253</v>
      </c>
      <c r="R7" s="10">
        <v>5257</v>
      </c>
      <c r="S7" s="10">
        <v>6110</v>
      </c>
      <c r="T7" s="10">
        <v>6150</v>
      </c>
      <c r="U7" s="10">
        <v>7100</v>
      </c>
      <c r="V7" s="10">
        <v>7203</v>
      </c>
    </row>
    <row r="8" spans="1:22" ht="64.5" customHeight="1">
      <c r="A8" s="152"/>
      <c r="B8" s="154"/>
      <c r="C8" s="155"/>
      <c r="D8" s="155"/>
      <c r="E8" s="155"/>
      <c r="F8" s="162"/>
      <c r="G8" s="154"/>
      <c r="H8" s="162"/>
      <c r="I8" s="162"/>
      <c r="J8" s="159"/>
      <c r="K8" s="159"/>
      <c r="L8" s="161"/>
      <c r="M8" s="11" t="s">
        <v>28</v>
      </c>
      <c r="N8" s="11" t="s">
        <v>29</v>
      </c>
      <c r="O8" s="11" t="s">
        <v>30</v>
      </c>
      <c r="P8" s="11" t="s">
        <v>31</v>
      </c>
      <c r="Q8" s="11" t="s">
        <v>32</v>
      </c>
      <c r="R8" s="11" t="s">
        <v>33</v>
      </c>
      <c r="S8" s="11" t="s">
        <v>34</v>
      </c>
      <c r="T8" s="11" t="s">
        <v>35</v>
      </c>
      <c r="U8" s="11" t="s">
        <v>36</v>
      </c>
      <c r="V8" s="11" t="s">
        <v>37</v>
      </c>
    </row>
    <row r="9" spans="1:22" ht="12.75">
      <c r="A9" s="12" t="s">
        <v>38</v>
      </c>
      <c r="B9" s="13" t="s">
        <v>39</v>
      </c>
      <c r="C9" s="13" t="s">
        <v>40</v>
      </c>
      <c r="D9" s="14" t="s">
        <v>41</v>
      </c>
      <c r="E9" s="13" t="s">
        <v>42</v>
      </c>
      <c r="F9" s="14" t="s">
        <v>43</v>
      </c>
      <c r="G9" s="13" t="s">
        <v>44</v>
      </c>
      <c r="H9" s="14" t="s">
        <v>45</v>
      </c>
      <c r="I9" s="14" t="s">
        <v>46</v>
      </c>
      <c r="J9" s="15" t="s">
        <v>47</v>
      </c>
      <c r="K9" s="16" t="s">
        <v>48</v>
      </c>
      <c r="L9" s="17" t="s">
        <v>49</v>
      </c>
      <c r="M9" s="18">
        <f aca="true" t="shared" si="0" ref="M9:V9">L9+1</f>
        <v>13</v>
      </c>
      <c r="N9" s="18">
        <f t="shared" si="0"/>
        <v>14</v>
      </c>
      <c r="O9" s="18">
        <f t="shared" si="0"/>
        <v>15</v>
      </c>
      <c r="P9" s="18">
        <f t="shared" si="0"/>
        <v>16</v>
      </c>
      <c r="Q9" s="18">
        <f t="shared" si="0"/>
        <v>17</v>
      </c>
      <c r="R9" s="18">
        <f t="shared" si="0"/>
        <v>18</v>
      </c>
      <c r="S9" s="18">
        <f t="shared" si="0"/>
        <v>19</v>
      </c>
      <c r="T9" s="18">
        <f t="shared" si="0"/>
        <v>20</v>
      </c>
      <c r="U9" s="18">
        <f t="shared" si="0"/>
        <v>21</v>
      </c>
      <c r="V9" s="18">
        <f t="shared" si="0"/>
        <v>22</v>
      </c>
    </row>
    <row r="10" spans="1:22" ht="8.25" customHeight="1">
      <c r="A10" s="19"/>
      <c r="B10" s="20"/>
      <c r="C10" s="21"/>
      <c r="D10" s="20"/>
      <c r="E10" s="20"/>
      <c r="F10" s="22"/>
      <c r="G10" s="22"/>
      <c r="H10" s="22"/>
      <c r="I10" s="22"/>
      <c r="J10" s="23"/>
      <c r="K10" s="23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36" customFormat="1" ht="25.5">
      <c r="A11" s="26"/>
      <c r="B11" s="27"/>
      <c r="C11" s="28"/>
      <c r="D11" s="29"/>
      <c r="E11" s="30" t="s">
        <v>50</v>
      </c>
      <c r="F11" s="31"/>
      <c r="G11" s="31"/>
      <c r="H11" s="31"/>
      <c r="I11" s="32"/>
      <c r="J11" s="33"/>
      <c r="K11" s="33"/>
      <c r="L11" s="34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36" customFormat="1" ht="25.5">
      <c r="A12" s="26"/>
      <c r="B12" s="27"/>
      <c r="C12" s="28"/>
      <c r="D12" s="29"/>
      <c r="E12" s="37" t="s">
        <v>51</v>
      </c>
      <c r="F12" s="31"/>
      <c r="G12" s="31"/>
      <c r="H12" s="31"/>
      <c r="I12" s="32"/>
      <c r="J12" s="33"/>
      <c r="K12" s="33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s="36" customFormat="1" ht="12.75">
      <c r="A13" s="26" t="s">
        <v>52</v>
      </c>
      <c r="B13" s="27"/>
      <c r="C13" s="28"/>
      <c r="D13" s="29"/>
      <c r="E13" s="30" t="s">
        <v>53</v>
      </c>
      <c r="F13" s="38">
        <f>0+F$14+F$16+F$21+F$26+F$29+F$33+F$38+F$43+F$45+F$47+F$51+F$57+F$59</f>
        <v>4157500</v>
      </c>
      <c r="G13" s="38">
        <f aca="true" t="shared" si="1" ref="G13:G76">$H13-$F13</f>
        <v>0</v>
      </c>
      <c r="H13" s="38">
        <f>0+H$14+H$16+H$21+H$26+H$29+H$33+H$38+H$43+H$45+H$47+H$51+H$57+H$59</f>
        <v>4157500</v>
      </c>
      <c r="I13" s="39">
        <f>0+I$14+I$16+I$21+I$26+I$29+I$33+I$38+I$43+I$45+I$47+I$51+I$57+I$59</f>
        <v>2344362.61</v>
      </c>
      <c r="J13" s="40">
        <f aca="true" t="shared" si="2" ref="J13:J76">$K13-$F13</f>
        <v>926700</v>
      </c>
      <c r="K13" s="40">
        <f aca="true" t="shared" si="3" ref="K13:V13">0+K$14+K$16+K$21+K$26+K$29+K$33+K$38+K$43+K$45+K$47+K$51+K$57+K$59</f>
        <v>5084200</v>
      </c>
      <c r="L13" s="41">
        <f t="shared" si="3"/>
        <v>5084200</v>
      </c>
      <c r="M13" s="41">
        <f t="shared" si="3"/>
        <v>4382700</v>
      </c>
      <c r="N13" s="41">
        <f t="shared" si="3"/>
        <v>481500</v>
      </c>
      <c r="O13" s="41">
        <f t="shared" si="3"/>
        <v>0</v>
      </c>
      <c r="P13" s="41">
        <f t="shared" si="3"/>
        <v>0</v>
      </c>
      <c r="Q13" s="41">
        <f t="shared" si="3"/>
        <v>0</v>
      </c>
      <c r="R13" s="41">
        <f t="shared" si="3"/>
        <v>0</v>
      </c>
      <c r="S13" s="41">
        <f t="shared" si="3"/>
        <v>220000</v>
      </c>
      <c r="T13" s="41">
        <f t="shared" si="3"/>
        <v>0</v>
      </c>
      <c r="U13" s="41">
        <f t="shared" si="3"/>
        <v>0</v>
      </c>
      <c r="V13" s="41">
        <f t="shared" si="3"/>
        <v>0</v>
      </c>
    </row>
    <row r="14" spans="1:22" s="36" customFormat="1" ht="25.5" customHeight="1">
      <c r="A14" s="26" t="s">
        <v>54</v>
      </c>
      <c r="B14" s="27" t="s">
        <v>55</v>
      </c>
      <c r="C14" s="28"/>
      <c r="D14" s="29"/>
      <c r="E14" s="42" t="s">
        <v>56</v>
      </c>
      <c r="F14" s="43">
        <f>0+F$15</f>
        <v>527500</v>
      </c>
      <c r="G14" s="43">
        <f t="shared" si="1"/>
        <v>0</v>
      </c>
      <c r="H14" s="43">
        <f>0+H$15</f>
        <v>527500</v>
      </c>
      <c r="I14" s="44">
        <f>0+I$15</f>
        <v>22000</v>
      </c>
      <c r="J14" s="45">
        <f t="shared" si="2"/>
        <v>-14000</v>
      </c>
      <c r="K14" s="45">
        <f aca="true" t="shared" si="4" ref="K14:V14">0+K$15</f>
        <v>513500</v>
      </c>
      <c r="L14" s="41">
        <f t="shared" si="4"/>
        <v>513500</v>
      </c>
      <c r="M14" s="46">
        <f t="shared" si="4"/>
        <v>32000</v>
      </c>
      <c r="N14" s="46">
        <f t="shared" si="4"/>
        <v>481500</v>
      </c>
      <c r="O14" s="46">
        <f t="shared" si="4"/>
        <v>0</v>
      </c>
      <c r="P14" s="46">
        <f t="shared" si="4"/>
        <v>0</v>
      </c>
      <c r="Q14" s="46">
        <f t="shared" si="4"/>
        <v>0</v>
      </c>
      <c r="R14" s="46">
        <f t="shared" si="4"/>
        <v>0</v>
      </c>
      <c r="S14" s="46">
        <f t="shared" si="4"/>
        <v>0</v>
      </c>
      <c r="T14" s="46">
        <f t="shared" si="4"/>
        <v>0</v>
      </c>
      <c r="U14" s="46">
        <f t="shared" si="4"/>
        <v>0</v>
      </c>
      <c r="V14" s="46">
        <f t="shared" si="4"/>
        <v>0</v>
      </c>
    </row>
    <row r="15" spans="1:22" s="36" customFormat="1" ht="12.75">
      <c r="A15" s="26"/>
      <c r="B15" s="27"/>
      <c r="C15" s="28" t="s">
        <v>57</v>
      </c>
      <c r="D15" s="47" t="s">
        <v>58</v>
      </c>
      <c r="E15" s="48" t="s">
        <v>59</v>
      </c>
      <c r="F15" s="31">
        <v>527500</v>
      </c>
      <c r="G15" s="31">
        <f t="shared" si="1"/>
        <v>0</v>
      </c>
      <c r="H15" s="31">
        <v>527500</v>
      </c>
      <c r="I15" s="32">
        <v>22000</v>
      </c>
      <c r="J15" s="33">
        <f t="shared" si="2"/>
        <v>-14000</v>
      </c>
      <c r="K15" s="33">
        <v>513500</v>
      </c>
      <c r="L15" s="34">
        <f>0+$M15+$N15+$O15+$P15+$Q15+$R15+$S15+$T15+$U15+$V15</f>
        <v>513500</v>
      </c>
      <c r="M15" s="35">
        <v>32000</v>
      </c>
      <c r="N15" s="35">
        <v>481500</v>
      </c>
      <c r="O15" s="35"/>
      <c r="P15" s="35"/>
      <c r="Q15" s="35"/>
      <c r="R15" s="35"/>
      <c r="S15" s="35"/>
      <c r="T15" s="35"/>
      <c r="U15" s="35"/>
      <c r="V15" s="35"/>
    </row>
    <row r="16" spans="1:22" s="36" customFormat="1" ht="12.75">
      <c r="A16" s="26" t="s">
        <v>60</v>
      </c>
      <c r="B16" s="27" t="s">
        <v>55</v>
      </c>
      <c r="C16" s="28"/>
      <c r="D16" s="29"/>
      <c r="E16" s="42" t="s">
        <v>61</v>
      </c>
      <c r="F16" s="43">
        <f>0+F$17+F$18+F$19+F$20</f>
        <v>435000</v>
      </c>
      <c r="G16" s="43">
        <f t="shared" si="1"/>
        <v>0</v>
      </c>
      <c r="H16" s="43">
        <f>0+H$17+H$18+H$19+H$20</f>
        <v>435000</v>
      </c>
      <c r="I16" s="44">
        <f>0+I$17+I$18+I$19+I$20</f>
        <v>324800</v>
      </c>
      <c r="J16" s="45">
        <f t="shared" si="2"/>
        <v>54000</v>
      </c>
      <c r="K16" s="45">
        <f aca="true" t="shared" si="5" ref="K16:V16">0+K$17+K$18+K$19+K$20</f>
        <v>489000</v>
      </c>
      <c r="L16" s="41">
        <f t="shared" si="5"/>
        <v>489000</v>
      </c>
      <c r="M16" s="46">
        <f t="shared" si="5"/>
        <v>489000</v>
      </c>
      <c r="N16" s="46">
        <f t="shared" si="5"/>
        <v>0</v>
      </c>
      <c r="O16" s="46">
        <f t="shared" si="5"/>
        <v>0</v>
      </c>
      <c r="P16" s="46">
        <f t="shared" si="5"/>
        <v>0</v>
      </c>
      <c r="Q16" s="46">
        <f t="shared" si="5"/>
        <v>0</v>
      </c>
      <c r="R16" s="46">
        <f t="shared" si="5"/>
        <v>0</v>
      </c>
      <c r="S16" s="46">
        <f t="shared" si="5"/>
        <v>0</v>
      </c>
      <c r="T16" s="46">
        <f t="shared" si="5"/>
        <v>0</v>
      </c>
      <c r="U16" s="46">
        <f t="shared" si="5"/>
        <v>0</v>
      </c>
      <c r="V16" s="46">
        <f t="shared" si="5"/>
        <v>0</v>
      </c>
    </row>
    <row r="17" spans="1:22" s="36" customFormat="1" ht="12.75">
      <c r="A17" s="26"/>
      <c r="B17" s="27"/>
      <c r="C17" s="28" t="s">
        <v>62</v>
      </c>
      <c r="D17" s="47" t="s">
        <v>63</v>
      </c>
      <c r="E17" s="48" t="s">
        <v>64</v>
      </c>
      <c r="F17" s="31">
        <v>91000</v>
      </c>
      <c r="G17" s="31">
        <f t="shared" si="1"/>
        <v>0</v>
      </c>
      <c r="H17" s="31">
        <v>91000</v>
      </c>
      <c r="I17" s="32">
        <v>45700</v>
      </c>
      <c r="J17" s="33">
        <f t="shared" si="2"/>
        <v>-13000</v>
      </c>
      <c r="K17" s="33">
        <v>78000</v>
      </c>
      <c r="L17" s="34">
        <f>0+$M17+$N17+$O17+$P17+$Q17+$R17+$S17+$T17+$U17+$V17</f>
        <v>78000</v>
      </c>
      <c r="M17" s="33">
        <v>78000</v>
      </c>
      <c r="N17" s="35"/>
      <c r="O17" s="35"/>
      <c r="P17" s="35"/>
      <c r="Q17" s="35"/>
      <c r="R17" s="35"/>
      <c r="S17" s="35"/>
      <c r="T17" s="35"/>
      <c r="U17" s="35"/>
      <c r="V17" s="35"/>
    </row>
    <row r="18" spans="1:22" s="36" customFormat="1" ht="12.75">
      <c r="A18" s="26"/>
      <c r="B18" s="27"/>
      <c r="C18" s="28" t="s">
        <v>65</v>
      </c>
      <c r="D18" s="47" t="s">
        <v>66</v>
      </c>
      <c r="E18" s="48" t="s">
        <v>67</v>
      </c>
      <c r="F18" s="31">
        <v>49000</v>
      </c>
      <c r="G18" s="31">
        <f t="shared" si="1"/>
        <v>0</v>
      </c>
      <c r="H18" s="31">
        <v>49000</v>
      </c>
      <c r="I18" s="32">
        <v>35100</v>
      </c>
      <c r="J18" s="33">
        <f t="shared" si="2"/>
        <v>0</v>
      </c>
      <c r="K18" s="33">
        <v>49000</v>
      </c>
      <c r="L18" s="34">
        <f>0+$M18+$N18+$O18+$P18+$Q18+$R18+$S18+$T18+$U18+$V18</f>
        <v>49000</v>
      </c>
      <c r="M18" s="35">
        <v>49000</v>
      </c>
      <c r="N18" s="35"/>
      <c r="O18" s="35"/>
      <c r="P18" s="35"/>
      <c r="Q18" s="35"/>
      <c r="R18" s="35"/>
      <c r="S18" s="35"/>
      <c r="T18" s="35"/>
      <c r="U18" s="35"/>
      <c r="V18" s="35"/>
    </row>
    <row r="19" spans="1:22" s="36" customFormat="1" ht="12.75">
      <c r="A19" s="26"/>
      <c r="B19" s="27"/>
      <c r="C19" s="28" t="s">
        <v>68</v>
      </c>
      <c r="D19" s="47" t="s">
        <v>69</v>
      </c>
      <c r="E19" s="48" t="s">
        <v>70</v>
      </c>
      <c r="F19" s="31">
        <v>0</v>
      </c>
      <c r="G19" s="31">
        <f t="shared" si="1"/>
        <v>0</v>
      </c>
      <c r="H19" s="31">
        <v>0</v>
      </c>
      <c r="I19" s="32">
        <v>11700</v>
      </c>
      <c r="J19" s="33">
        <f t="shared" si="2"/>
        <v>13000</v>
      </c>
      <c r="K19" s="33">
        <v>13000</v>
      </c>
      <c r="L19" s="34">
        <f>0+$M19+$N19+$O19+$P19+$Q19+$R19+$S19+$T19+$U19+$V19</f>
        <v>13000</v>
      </c>
      <c r="M19" s="33">
        <v>13000</v>
      </c>
      <c r="N19" s="35"/>
      <c r="O19" s="35"/>
      <c r="P19" s="35"/>
      <c r="Q19" s="35"/>
      <c r="R19" s="35"/>
      <c r="S19" s="35"/>
      <c r="T19" s="35"/>
      <c r="U19" s="35"/>
      <c r="V19" s="35"/>
    </row>
    <row r="20" spans="1:22" s="36" customFormat="1" ht="12.75">
      <c r="A20" s="26"/>
      <c r="B20" s="27"/>
      <c r="C20" s="28" t="s">
        <v>71</v>
      </c>
      <c r="D20" s="47" t="s">
        <v>58</v>
      </c>
      <c r="E20" s="48" t="s">
        <v>59</v>
      </c>
      <c r="F20" s="31">
        <v>295000</v>
      </c>
      <c r="G20" s="31">
        <f t="shared" si="1"/>
        <v>0</v>
      </c>
      <c r="H20" s="31">
        <v>295000</v>
      </c>
      <c r="I20" s="32">
        <v>232300</v>
      </c>
      <c r="J20" s="33">
        <f t="shared" si="2"/>
        <v>54000</v>
      </c>
      <c r="K20" s="33">
        <v>349000</v>
      </c>
      <c r="L20" s="34">
        <f>0+$M20+$N20+$O20+$P20+$Q20+$R20+$S20+$T20+$U20+$V20</f>
        <v>349000</v>
      </c>
      <c r="M20" s="33">
        <v>349000</v>
      </c>
      <c r="N20" s="35"/>
      <c r="O20" s="35"/>
      <c r="P20" s="35"/>
      <c r="Q20" s="35"/>
      <c r="R20" s="35"/>
      <c r="S20" s="35"/>
      <c r="T20" s="35"/>
      <c r="U20" s="35"/>
      <c r="V20" s="35"/>
    </row>
    <row r="21" spans="1:22" s="36" customFormat="1" ht="12.75">
      <c r="A21" s="26" t="s">
        <v>72</v>
      </c>
      <c r="B21" s="27" t="s">
        <v>55</v>
      </c>
      <c r="C21" s="28"/>
      <c r="D21" s="29"/>
      <c r="E21" s="42" t="s">
        <v>73</v>
      </c>
      <c r="F21" s="43">
        <f>0+F$22+F$23+F$24+F$25</f>
        <v>405000</v>
      </c>
      <c r="G21" s="43">
        <f t="shared" si="1"/>
        <v>0</v>
      </c>
      <c r="H21" s="43">
        <f>0+H$22+H$23+H$24+H$25</f>
        <v>405000</v>
      </c>
      <c r="I21" s="44">
        <f>0+I$22+I$23+I$24+I$25</f>
        <v>188400</v>
      </c>
      <c r="J21" s="45">
        <f t="shared" si="2"/>
        <v>0</v>
      </c>
      <c r="K21" s="45">
        <f aca="true" t="shared" si="6" ref="K21:V21">0+K$22+K$23+K$24+K$25</f>
        <v>405000</v>
      </c>
      <c r="L21" s="41">
        <f t="shared" si="6"/>
        <v>405000</v>
      </c>
      <c r="M21" s="46">
        <f t="shared" si="6"/>
        <v>405000</v>
      </c>
      <c r="N21" s="46">
        <f t="shared" si="6"/>
        <v>0</v>
      </c>
      <c r="O21" s="46">
        <f t="shared" si="6"/>
        <v>0</v>
      </c>
      <c r="P21" s="46">
        <f t="shared" si="6"/>
        <v>0</v>
      </c>
      <c r="Q21" s="46">
        <f t="shared" si="6"/>
        <v>0</v>
      </c>
      <c r="R21" s="46">
        <f t="shared" si="6"/>
        <v>0</v>
      </c>
      <c r="S21" s="46">
        <f t="shared" si="6"/>
        <v>0</v>
      </c>
      <c r="T21" s="46">
        <f t="shared" si="6"/>
        <v>0</v>
      </c>
      <c r="U21" s="46">
        <f t="shared" si="6"/>
        <v>0</v>
      </c>
      <c r="V21" s="46">
        <f t="shared" si="6"/>
        <v>0</v>
      </c>
    </row>
    <row r="22" spans="1:22" s="36" customFormat="1" ht="12.75">
      <c r="A22" s="26"/>
      <c r="B22" s="27"/>
      <c r="C22" s="28" t="s">
        <v>74</v>
      </c>
      <c r="D22" s="47" t="s">
        <v>63</v>
      </c>
      <c r="E22" s="48" t="s">
        <v>64</v>
      </c>
      <c r="F22" s="31">
        <v>55000</v>
      </c>
      <c r="G22" s="31">
        <f t="shared" si="1"/>
        <v>0</v>
      </c>
      <c r="H22" s="31">
        <v>55000</v>
      </c>
      <c r="I22" s="32">
        <v>9000</v>
      </c>
      <c r="J22" s="33">
        <f t="shared" si="2"/>
        <v>-43500</v>
      </c>
      <c r="K22" s="33">
        <v>11500</v>
      </c>
      <c r="L22" s="34">
        <f>0+$M22+$N22+$O22+$P22+$Q22+$R22+$S22+$T22+$U22+$V22</f>
        <v>11500</v>
      </c>
      <c r="M22" s="33">
        <v>11500</v>
      </c>
      <c r="N22" s="35"/>
      <c r="O22" s="35"/>
      <c r="P22" s="35"/>
      <c r="Q22" s="35"/>
      <c r="R22" s="35"/>
      <c r="S22" s="35"/>
      <c r="T22" s="35"/>
      <c r="U22" s="35"/>
      <c r="V22" s="35"/>
    </row>
    <row r="23" spans="1:22" s="36" customFormat="1" ht="12.75">
      <c r="A23" s="26"/>
      <c r="B23" s="27"/>
      <c r="C23" s="28" t="s">
        <v>75</v>
      </c>
      <c r="D23" s="47" t="s">
        <v>66</v>
      </c>
      <c r="E23" s="48" t="s">
        <v>67</v>
      </c>
      <c r="F23" s="31">
        <v>146000</v>
      </c>
      <c r="G23" s="31">
        <f t="shared" si="1"/>
        <v>0</v>
      </c>
      <c r="H23" s="31">
        <v>146000</v>
      </c>
      <c r="I23" s="32">
        <v>115000</v>
      </c>
      <c r="J23" s="33">
        <f t="shared" si="2"/>
        <v>-3000</v>
      </c>
      <c r="K23" s="33">
        <v>143000</v>
      </c>
      <c r="L23" s="34">
        <f>0+$M23+$N23+$O23+$P23+$Q23+$R23+$S23+$T23+$U23+$V23</f>
        <v>143000</v>
      </c>
      <c r="M23" s="33">
        <v>143000</v>
      </c>
      <c r="N23" s="35"/>
      <c r="O23" s="35"/>
      <c r="P23" s="35"/>
      <c r="Q23" s="35"/>
      <c r="R23" s="35"/>
      <c r="S23" s="35"/>
      <c r="T23" s="35"/>
      <c r="U23" s="35"/>
      <c r="V23" s="35"/>
    </row>
    <row r="24" spans="1:22" s="36" customFormat="1" ht="12.75">
      <c r="A24" s="26"/>
      <c r="B24" s="27"/>
      <c r="C24" s="28" t="s">
        <v>76</v>
      </c>
      <c r="D24" s="47" t="s">
        <v>69</v>
      </c>
      <c r="E24" s="48" t="s">
        <v>70</v>
      </c>
      <c r="F24" s="31">
        <v>5000</v>
      </c>
      <c r="G24" s="31">
        <f t="shared" si="1"/>
        <v>0</v>
      </c>
      <c r="H24" s="31">
        <v>5000</v>
      </c>
      <c r="I24" s="32">
        <v>0</v>
      </c>
      <c r="J24" s="33">
        <f t="shared" si="2"/>
        <v>0</v>
      </c>
      <c r="K24" s="33">
        <v>5000</v>
      </c>
      <c r="L24" s="34">
        <f>0+$M24+$N24+$O24+$P24+$Q24+$R24+$S24+$T24+$U24+$V24</f>
        <v>5000</v>
      </c>
      <c r="M24" s="35">
        <v>5000</v>
      </c>
      <c r="N24" s="35"/>
      <c r="O24" s="35"/>
      <c r="P24" s="35"/>
      <c r="Q24" s="35"/>
      <c r="R24" s="35"/>
      <c r="S24" s="35"/>
      <c r="T24" s="35"/>
      <c r="U24" s="35"/>
      <c r="V24" s="35"/>
    </row>
    <row r="25" spans="1:22" s="36" customFormat="1" ht="12.75">
      <c r="A25" s="26"/>
      <c r="B25" s="27"/>
      <c r="C25" s="28" t="s">
        <v>77</v>
      </c>
      <c r="D25" s="47" t="s">
        <v>58</v>
      </c>
      <c r="E25" s="48" t="s">
        <v>59</v>
      </c>
      <c r="F25" s="31">
        <v>199000</v>
      </c>
      <c r="G25" s="31">
        <f t="shared" si="1"/>
        <v>0</v>
      </c>
      <c r="H25" s="31">
        <v>199000</v>
      </c>
      <c r="I25" s="32">
        <v>64400</v>
      </c>
      <c r="J25" s="33">
        <f t="shared" si="2"/>
        <v>46500</v>
      </c>
      <c r="K25" s="33">
        <v>245500</v>
      </c>
      <c r="L25" s="34">
        <f>0+$M25+$N25+$O25+$P25+$Q25+$R25+$S25+$T25+$U25+$V25</f>
        <v>245500</v>
      </c>
      <c r="M25" s="33">
        <v>245500</v>
      </c>
      <c r="N25" s="35"/>
      <c r="O25" s="35"/>
      <c r="P25" s="35"/>
      <c r="Q25" s="35"/>
      <c r="R25" s="35"/>
      <c r="S25" s="35"/>
      <c r="T25" s="35"/>
      <c r="U25" s="35"/>
      <c r="V25" s="35"/>
    </row>
    <row r="26" spans="1:22" s="36" customFormat="1" ht="12.75">
      <c r="A26" s="26" t="s">
        <v>78</v>
      </c>
      <c r="B26" s="27" t="s">
        <v>55</v>
      </c>
      <c r="C26" s="28"/>
      <c r="D26" s="29"/>
      <c r="E26" s="42" t="s">
        <v>79</v>
      </c>
      <c r="F26" s="43">
        <f>0+F$27+F$28</f>
        <v>350000</v>
      </c>
      <c r="G26" s="43">
        <f t="shared" si="1"/>
        <v>0</v>
      </c>
      <c r="H26" s="43">
        <f>0+H$27+H$28</f>
        <v>350000</v>
      </c>
      <c r="I26" s="44">
        <f>0+I$27+I$28</f>
        <v>287000</v>
      </c>
      <c r="J26" s="45">
        <f t="shared" si="2"/>
        <v>125000</v>
      </c>
      <c r="K26" s="45">
        <f aca="true" t="shared" si="7" ref="K26:V26">0+K$27+K$28</f>
        <v>475000</v>
      </c>
      <c r="L26" s="41">
        <f t="shared" si="7"/>
        <v>475000</v>
      </c>
      <c r="M26" s="46">
        <f t="shared" si="7"/>
        <v>475000</v>
      </c>
      <c r="N26" s="46">
        <f t="shared" si="7"/>
        <v>0</v>
      </c>
      <c r="O26" s="46">
        <f t="shared" si="7"/>
        <v>0</v>
      </c>
      <c r="P26" s="46">
        <f t="shared" si="7"/>
        <v>0</v>
      </c>
      <c r="Q26" s="46">
        <f t="shared" si="7"/>
        <v>0</v>
      </c>
      <c r="R26" s="46">
        <f t="shared" si="7"/>
        <v>0</v>
      </c>
      <c r="S26" s="46">
        <f t="shared" si="7"/>
        <v>0</v>
      </c>
      <c r="T26" s="46">
        <f t="shared" si="7"/>
        <v>0</v>
      </c>
      <c r="U26" s="46">
        <f t="shared" si="7"/>
        <v>0</v>
      </c>
      <c r="V26" s="46">
        <f t="shared" si="7"/>
        <v>0</v>
      </c>
    </row>
    <row r="27" spans="1:22" s="36" customFormat="1" ht="12.75">
      <c r="A27" s="26"/>
      <c r="B27" s="27"/>
      <c r="C27" s="28" t="s">
        <v>80</v>
      </c>
      <c r="D27" s="47" t="s">
        <v>63</v>
      </c>
      <c r="E27" s="48" t="s">
        <v>64</v>
      </c>
      <c r="F27" s="31">
        <v>13000</v>
      </c>
      <c r="G27" s="31">
        <f t="shared" si="1"/>
        <v>0</v>
      </c>
      <c r="H27" s="31">
        <v>13000</v>
      </c>
      <c r="I27" s="32">
        <v>14000</v>
      </c>
      <c r="J27" s="33">
        <f t="shared" si="2"/>
        <v>6000</v>
      </c>
      <c r="K27" s="33">
        <v>19000</v>
      </c>
      <c r="L27" s="34">
        <f>0+$M27+$N27+$O27+$P27+$Q27+$R27+$S27+$T27+$U27+$V27</f>
        <v>19000</v>
      </c>
      <c r="M27" s="33">
        <v>19000</v>
      </c>
      <c r="N27" s="35"/>
      <c r="O27" s="35"/>
      <c r="P27" s="35"/>
      <c r="Q27" s="35"/>
      <c r="R27" s="35"/>
      <c r="S27" s="35"/>
      <c r="T27" s="35"/>
      <c r="U27" s="35"/>
      <c r="V27" s="35"/>
    </row>
    <row r="28" spans="1:22" s="36" customFormat="1" ht="12.75">
      <c r="A28" s="26"/>
      <c r="B28" s="27"/>
      <c r="C28" s="28" t="s">
        <v>81</v>
      </c>
      <c r="D28" s="47" t="s">
        <v>58</v>
      </c>
      <c r="E28" s="48" t="s">
        <v>59</v>
      </c>
      <c r="F28" s="31">
        <v>337000</v>
      </c>
      <c r="G28" s="31">
        <f t="shared" si="1"/>
        <v>0</v>
      </c>
      <c r="H28" s="31">
        <v>337000</v>
      </c>
      <c r="I28" s="32">
        <v>273000</v>
      </c>
      <c r="J28" s="33">
        <f t="shared" si="2"/>
        <v>119000</v>
      </c>
      <c r="K28" s="33">
        <v>456000</v>
      </c>
      <c r="L28" s="34">
        <f>0+$M28+$N28+$O28+$P28+$Q28+$R28+$S28+$T28+$U28+$V28</f>
        <v>456000</v>
      </c>
      <c r="M28" s="33">
        <v>456000</v>
      </c>
      <c r="N28" s="35"/>
      <c r="O28" s="35"/>
      <c r="P28" s="35"/>
      <c r="Q28" s="35"/>
      <c r="R28" s="35"/>
      <c r="S28" s="35"/>
      <c r="T28" s="35"/>
      <c r="U28" s="35"/>
      <c r="V28" s="35"/>
    </row>
    <row r="29" spans="1:22" s="36" customFormat="1" ht="12.75">
      <c r="A29" s="26" t="s">
        <v>82</v>
      </c>
      <c r="B29" s="27" t="s">
        <v>55</v>
      </c>
      <c r="C29" s="28"/>
      <c r="D29" s="29"/>
      <c r="E29" s="42" t="s">
        <v>83</v>
      </c>
      <c r="F29" s="43">
        <f>0+F$30+F$31+F$32</f>
        <v>420000</v>
      </c>
      <c r="G29" s="43">
        <f t="shared" si="1"/>
        <v>0</v>
      </c>
      <c r="H29" s="43">
        <f>0+H$30+H$31+H$32</f>
        <v>420000</v>
      </c>
      <c r="I29" s="44">
        <f>0+I$30+I$31+I$32</f>
        <v>114000</v>
      </c>
      <c r="J29" s="45">
        <f t="shared" si="2"/>
        <v>132000</v>
      </c>
      <c r="K29" s="45">
        <f aca="true" t="shared" si="8" ref="K29:V29">0+K$30+K$31+K$32</f>
        <v>552000</v>
      </c>
      <c r="L29" s="41">
        <f t="shared" si="8"/>
        <v>552000</v>
      </c>
      <c r="M29" s="46">
        <f t="shared" si="8"/>
        <v>552000</v>
      </c>
      <c r="N29" s="46">
        <f t="shared" si="8"/>
        <v>0</v>
      </c>
      <c r="O29" s="46">
        <f t="shared" si="8"/>
        <v>0</v>
      </c>
      <c r="P29" s="46">
        <f t="shared" si="8"/>
        <v>0</v>
      </c>
      <c r="Q29" s="46">
        <f t="shared" si="8"/>
        <v>0</v>
      </c>
      <c r="R29" s="46">
        <f t="shared" si="8"/>
        <v>0</v>
      </c>
      <c r="S29" s="46">
        <f t="shared" si="8"/>
        <v>0</v>
      </c>
      <c r="T29" s="46">
        <f t="shared" si="8"/>
        <v>0</v>
      </c>
      <c r="U29" s="46">
        <f t="shared" si="8"/>
        <v>0</v>
      </c>
      <c r="V29" s="46">
        <f t="shared" si="8"/>
        <v>0</v>
      </c>
    </row>
    <row r="30" spans="1:22" s="36" customFormat="1" ht="12.75">
      <c r="A30" s="26"/>
      <c r="B30" s="27"/>
      <c r="C30" s="28" t="s">
        <v>84</v>
      </c>
      <c r="D30" s="47" t="s">
        <v>63</v>
      </c>
      <c r="E30" s="48" t="s">
        <v>64</v>
      </c>
      <c r="F30" s="31">
        <v>3000</v>
      </c>
      <c r="G30" s="31">
        <f t="shared" si="1"/>
        <v>0</v>
      </c>
      <c r="H30" s="31">
        <v>3000</v>
      </c>
      <c r="I30" s="32">
        <v>0</v>
      </c>
      <c r="J30" s="33">
        <f t="shared" si="2"/>
        <v>2000</v>
      </c>
      <c r="K30" s="33">
        <v>5000</v>
      </c>
      <c r="L30" s="34">
        <f>0+$M30+$N30+$O30+$P30+$Q30+$R30+$S30+$T30+$U30+$V30</f>
        <v>5000</v>
      </c>
      <c r="M30" s="33">
        <v>5000</v>
      </c>
      <c r="N30" s="35"/>
      <c r="O30" s="35"/>
      <c r="P30" s="35"/>
      <c r="Q30" s="35"/>
      <c r="R30" s="35"/>
      <c r="S30" s="35"/>
      <c r="T30" s="35"/>
      <c r="U30" s="35"/>
      <c r="V30" s="35"/>
    </row>
    <row r="31" spans="1:22" s="36" customFormat="1" ht="12.75">
      <c r="A31" s="26"/>
      <c r="B31" s="27"/>
      <c r="C31" s="28" t="s">
        <v>85</v>
      </c>
      <c r="D31" s="47" t="s">
        <v>66</v>
      </c>
      <c r="E31" s="48" t="s">
        <v>67</v>
      </c>
      <c r="F31" s="31">
        <v>192000</v>
      </c>
      <c r="G31" s="31">
        <f t="shared" si="1"/>
        <v>0</v>
      </c>
      <c r="H31" s="31">
        <v>192000</v>
      </c>
      <c r="I31" s="32">
        <v>64000</v>
      </c>
      <c r="J31" s="33">
        <f t="shared" si="2"/>
        <v>56000</v>
      </c>
      <c r="K31" s="33">
        <v>248000</v>
      </c>
      <c r="L31" s="34">
        <f>0+$M31+$N31+$O31+$P31+$Q31+$R31+$S31+$T31+$U31+$V31</f>
        <v>248000</v>
      </c>
      <c r="M31" s="33">
        <v>248000</v>
      </c>
      <c r="N31" s="35"/>
      <c r="O31" s="35"/>
      <c r="P31" s="35"/>
      <c r="Q31" s="35"/>
      <c r="R31" s="35"/>
      <c r="S31" s="35"/>
      <c r="T31" s="35"/>
      <c r="U31" s="35"/>
      <c r="V31" s="35"/>
    </row>
    <row r="32" spans="1:22" s="36" customFormat="1" ht="12.75">
      <c r="A32" s="26"/>
      <c r="B32" s="27"/>
      <c r="C32" s="28" t="s">
        <v>86</v>
      </c>
      <c r="D32" s="47" t="s">
        <v>58</v>
      </c>
      <c r="E32" s="48" t="s">
        <v>59</v>
      </c>
      <c r="F32" s="31">
        <v>225000</v>
      </c>
      <c r="G32" s="31">
        <f t="shared" si="1"/>
        <v>0</v>
      </c>
      <c r="H32" s="31">
        <v>225000</v>
      </c>
      <c r="I32" s="32">
        <v>50000</v>
      </c>
      <c r="J32" s="33">
        <f t="shared" si="2"/>
        <v>74000</v>
      </c>
      <c r="K32" s="33">
        <v>299000</v>
      </c>
      <c r="L32" s="34">
        <f>0+$M32+$N32+$O32+$P32+$Q32+$R32+$S32+$T32+$U32+$V32</f>
        <v>299000</v>
      </c>
      <c r="M32" s="33">
        <v>299000</v>
      </c>
      <c r="N32" s="35"/>
      <c r="O32" s="35"/>
      <c r="P32" s="35"/>
      <c r="Q32" s="35"/>
      <c r="R32" s="35"/>
      <c r="S32" s="35"/>
      <c r="T32" s="35"/>
      <c r="U32" s="35"/>
      <c r="V32" s="35"/>
    </row>
    <row r="33" spans="1:22" s="36" customFormat="1" ht="12.75">
      <c r="A33" s="26" t="s">
        <v>87</v>
      </c>
      <c r="B33" s="27" t="s">
        <v>55</v>
      </c>
      <c r="C33" s="28"/>
      <c r="D33" s="29"/>
      <c r="E33" s="42" t="s">
        <v>88</v>
      </c>
      <c r="F33" s="43">
        <f>0+F$34+F$35+F$36+F$37</f>
        <v>440000</v>
      </c>
      <c r="G33" s="43">
        <f t="shared" si="1"/>
        <v>0</v>
      </c>
      <c r="H33" s="43">
        <f>0+H$34+H$35+H$36+H$37</f>
        <v>440000</v>
      </c>
      <c r="I33" s="44">
        <f>0+I$34+I$35+I$36+I$37</f>
        <v>307125</v>
      </c>
      <c r="J33" s="45">
        <f t="shared" si="2"/>
        <v>355000</v>
      </c>
      <c r="K33" s="45">
        <f aca="true" t="shared" si="9" ref="K33:V33">0+K$34+K$35+K$36+K$37</f>
        <v>795000</v>
      </c>
      <c r="L33" s="41">
        <f t="shared" si="9"/>
        <v>795000</v>
      </c>
      <c r="M33" s="46">
        <f t="shared" si="9"/>
        <v>575000</v>
      </c>
      <c r="N33" s="46">
        <f t="shared" si="9"/>
        <v>0</v>
      </c>
      <c r="O33" s="46">
        <f t="shared" si="9"/>
        <v>0</v>
      </c>
      <c r="P33" s="46">
        <f t="shared" si="9"/>
        <v>0</v>
      </c>
      <c r="Q33" s="46">
        <f t="shared" si="9"/>
        <v>0</v>
      </c>
      <c r="R33" s="46">
        <f t="shared" si="9"/>
        <v>0</v>
      </c>
      <c r="S33" s="46">
        <f t="shared" si="9"/>
        <v>220000</v>
      </c>
      <c r="T33" s="46">
        <f t="shared" si="9"/>
        <v>0</v>
      </c>
      <c r="U33" s="46">
        <f t="shared" si="9"/>
        <v>0</v>
      </c>
      <c r="V33" s="46">
        <f t="shared" si="9"/>
        <v>0</v>
      </c>
    </row>
    <row r="34" spans="1:22" s="36" customFormat="1" ht="12.75">
      <c r="A34" s="26"/>
      <c r="B34" s="27"/>
      <c r="C34" s="28" t="s">
        <v>89</v>
      </c>
      <c r="D34" s="47" t="s">
        <v>63</v>
      </c>
      <c r="E34" s="48" t="s">
        <v>64</v>
      </c>
      <c r="F34" s="31">
        <v>65000</v>
      </c>
      <c r="G34" s="31">
        <f t="shared" si="1"/>
        <v>0</v>
      </c>
      <c r="H34" s="31">
        <v>65000</v>
      </c>
      <c r="I34" s="32">
        <v>65000</v>
      </c>
      <c r="J34" s="33">
        <f t="shared" si="2"/>
        <v>65000</v>
      </c>
      <c r="K34" s="33">
        <v>130000</v>
      </c>
      <c r="L34" s="34">
        <f>0+$M34+$N34+$O34+$P34+$Q34+$R34+$S34+$T34+$U34+$V34</f>
        <v>130000</v>
      </c>
      <c r="M34" s="35">
        <v>65000</v>
      </c>
      <c r="N34" s="35"/>
      <c r="O34" s="35"/>
      <c r="P34" s="35"/>
      <c r="Q34" s="35"/>
      <c r="R34" s="35"/>
      <c r="S34" s="35">
        <v>65000</v>
      </c>
      <c r="T34" s="35"/>
      <c r="U34" s="35"/>
      <c r="V34" s="35"/>
    </row>
    <row r="35" spans="1:22" s="36" customFormat="1" ht="12.75">
      <c r="A35" s="26"/>
      <c r="B35" s="27"/>
      <c r="C35" s="28" t="s">
        <v>90</v>
      </c>
      <c r="D35" s="47" t="s">
        <v>66</v>
      </c>
      <c r="E35" s="48" t="s">
        <v>67</v>
      </c>
      <c r="F35" s="31">
        <v>120000</v>
      </c>
      <c r="G35" s="31">
        <f t="shared" si="1"/>
        <v>0</v>
      </c>
      <c r="H35" s="31">
        <v>120000</v>
      </c>
      <c r="I35" s="32">
        <v>74000</v>
      </c>
      <c r="J35" s="33">
        <f t="shared" si="2"/>
        <v>88000</v>
      </c>
      <c r="K35" s="33">
        <v>208000</v>
      </c>
      <c r="L35" s="34">
        <f>0+$M35+$N35+$O35+$P35+$Q35+$R35+$S35+$T35+$U35+$V35</f>
        <v>208000</v>
      </c>
      <c r="M35" s="35">
        <v>143000</v>
      </c>
      <c r="N35" s="35"/>
      <c r="O35" s="35"/>
      <c r="P35" s="35"/>
      <c r="Q35" s="35"/>
      <c r="R35" s="35"/>
      <c r="S35" s="35">
        <v>65000</v>
      </c>
      <c r="T35" s="35"/>
      <c r="U35" s="35"/>
      <c r="V35" s="35"/>
    </row>
    <row r="36" spans="1:22" s="36" customFormat="1" ht="12.75">
      <c r="A36" s="26"/>
      <c r="B36" s="27"/>
      <c r="C36" s="28" t="s">
        <v>91</v>
      </c>
      <c r="D36" s="47" t="s">
        <v>69</v>
      </c>
      <c r="E36" s="48" t="s">
        <v>70</v>
      </c>
      <c r="F36" s="31">
        <v>25000</v>
      </c>
      <c r="G36" s="31">
        <f t="shared" si="1"/>
        <v>0</v>
      </c>
      <c r="H36" s="31">
        <v>25000</v>
      </c>
      <c r="I36" s="32">
        <v>21125</v>
      </c>
      <c r="J36" s="33">
        <f t="shared" si="2"/>
        <v>35000</v>
      </c>
      <c r="K36" s="33">
        <v>60000</v>
      </c>
      <c r="L36" s="34">
        <f>0+$M36+$N36+$O36+$P36+$Q36+$R36+$S36+$T36+$U36+$V36</f>
        <v>55000</v>
      </c>
      <c r="M36" s="35">
        <v>25000</v>
      </c>
      <c r="N36" s="35"/>
      <c r="O36" s="35"/>
      <c r="P36" s="35"/>
      <c r="Q36" s="35"/>
      <c r="R36" s="35"/>
      <c r="S36" s="35">
        <v>30000</v>
      </c>
      <c r="T36" s="35"/>
      <c r="U36" s="35"/>
      <c r="V36" s="35"/>
    </row>
    <row r="37" spans="1:22" s="36" customFormat="1" ht="12.75">
      <c r="A37" s="26"/>
      <c r="B37" s="27"/>
      <c r="C37" s="28" t="s">
        <v>92</v>
      </c>
      <c r="D37" s="47" t="s">
        <v>58</v>
      </c>
      <c r="E37" s="48" t="s">
        <v>59</v>
      </c>
      <c r="F37" s="31">
        <v>230000</v>
      </c>
      <c r="G37" s="31">
        <f t="shared" si="1"/>
        <v>0</v>
      </c>
      <c r="H37" s="31">
        <v>230000</v>
      </c>
      <c r="I37" s="32">
        <v>147000</v>
      </c>
      <c r="J37" s="33">
        <f t="shared" si="2"/>
        <v>167000</v>
      </c>
      <c r="K37" s="33">
        <v>397000</v>
      </c>
      <c r="L37" s="34">
        <f>0+$M37+$N37+$O37+$P37+$Q37+$R37+$S37+$T37+$U37+$V37</f>
        <v>402000</v>
      </c>
      <c r="M37" s="35">
        <v>342000</v>
      </c>
      <c r="N37" s="35"/>
      <c r="O37" s="35"/>
      <c r="P37" s="35"/>
      <c r="Q37" s="35"/>
      <c r="R37" s="35"/>
      <c r="S37" s="35">
        <v>60000</v>
      </c>
      <c r="T37" s="35"/>
      <c r="U37" s="35"/>
      <c r="V37" s="35"/>
    </row>
    <row r="38" spans="1:22" s="36" customFormat="1" ht="12.75">
      <c r="A38" s="26" t="s">
        <v>93</v>
      </c>
      <c r="B38" s="27" t="s">
        <v>55</v>
      </c>
      <c r="C38" s="28"/>
      <c r="D38" s="29"/>
      <c r="E38" s="42" t="s">
        <v>94</v>
      </c>
      <c r="F38" s="45">
        <f>0+F$39+F$40+F$41+F$42</f>
        <v>200000</v>
      </c>
      <c r="G38" s="45">
        <f>0+G$39+G$40+G$41+G$42</f>
        <v>0</v>
      </c>
      <c r="H38" s="45">
        <f>0+H$39+H$40+H$41+H$42</f>
        <v>200000</v>
      </c>
      <c r="I38" s="45">
        <f>0+I$39+I$40+I$41+I$42</f>
        <v>98234.66</v>
      </c>
      <c r="J38" s="45">
        <f t="shared" si="2"/>
        <v>15000</v>
      </c>
      <c r="K38" s="45">
        <f>0+K$39+K$40+K$41+K$42</f>
        <v>215000</v>
      </c>
      <c r="L38" s="41">
        <f>0+L$39+L$40+L$41+L$42</f>
        <v>215000</v>
      </c>
      <c r="M38" s="45">
        <f>0+M$39+M$40+M$41+M$42</f>
        <v>215000</v>
      </c>
      <c r="N38" s="45">
        <f aca="true" t="shared" si="10" ref="N38:V38">0+N$39+N$40+N$41+N$42</f>
        <v>0</v>
      </c>
      <c r="O38" s="45">
        <f t="shared" si="10"/>
        <v>0</v>
      </c>
      <c r="P38" s="45">
        <f t="shared" si="10"/>
        <v>0</v>
      </c>
      <c r="Q38" s="45">
        <f t="shared" si="10"/>
        <v>0</v>
      </c>
      <c r="R38" s="45">
        <f t="shared" si="10"/>
        <v>0</v>
      </c>
      <c r="S38" s="45">
        <f t="shared" si="10"/>
        <v>0</v>
      </c>
      <c r="T38" s="45">
        <f t="shared" si="10"/>
        <v>0</v>
      </c>
      <c r="U38" s="45">
        <f t="shared" si="10"/>
        <v>0</v>
      </c>
      <c r="V38" s="45">
        <f t="shared" si="10"/>
        <v>0</v>
      </c>
    </row>
    <row r="39" spans="1:22" s="36" customFormat="1" ht="12.75">
      <c r="A39" s="26"/>
      <c r="B39" s="27"/>
      <c r="C39" s="28" t="s">
        <v>95</v>
      </c>
      <c r="D39" s="47" t="s">
        <v>63</v>
      </c>
      <c r="E39" s="48" t="s">
        <v>64</v>
      </c>
      <c r="F39" s="31">
        <v>51000</v>
      </c>
      <c r="G39" s="31">
        <f t="shared" si="1"/>
        <v>0</v>
      </c>
      <c r="H39" s="31">
        <v>51000</v>
      </c>
      <c r="I39" s="32">
        <v>11700</v>
      </c>
      <c r="J39" s="33">
        <f t="shared" si="2"/>
        <v>-30000</v>
      </c>
      <c r="K39" s="33">
        <v>21000</v>
      </c>
      <c r="L39" s="34">
        <f>0+$M39+$N39+$O39+$P39+$Q39+$R39+$S39+$T39+$U39+$V39</f>
        <v>21000</v>
      </c>
      <c r="M39" s="35">
        <v>21000</v>
      </c>
      <c r="N39" s="35"/>
      <c r="O39" s="35"/>
      <c r="P39" s="35"/>
      <c r="Q39" s="35"/>
      <c r="R39" s="35"/>
      <c r="S39" s="35"/>
      <c r="T39" s="35"/>
      <c r="U39" s="35"/>
      <c r="V39" s="35"/>
    </row>
    <row r="40" spans="1:22" s="36" customFormat="1" ht="12.75">
      <c r="A40" s="26"/>
      <c r="B40" s="27"/>
      <c r="C40" s="28" t="s">
        <v>96</v>
      </c>
      <c r="D40" s="47" t="s">
        <v>66</v>
      </c>
      <c r="E40" s="48" t="s">
        <v>67</v>
      </c>
      <c r="F40" s="31">
        <v>25000</v>
      </c>
      <c r="G40" s="31">
        <f t="shared" si="1"/>
        <v>0</v>
      </c>
      <c r="H40" s="31">
        <v>25000</v>
      </c>
      <c r="I40" s="32">
        <v>25000</v>
      </c>
      <c r="J40" s="33">
        <f t="shared" si="2"/>
        <v>0</v>
      </c>
      <c r="K40" s="33">
        <v>25000</v>
      </c>
      <c r="L40" s="34">
        <f>0+$M40+$N40+$O40+$P40+$Q40+$R40+$S40+$T40+$U40+$V40</f>
        <v>25000</v>
      </c>
      <c r="M40" s="35">
        <v>25000</v>
      </c>
      <c r="N40" s="35"/>
      <c r="O40" s="35"/>
      <c r="P40" s="35"/>
      <c r="Q40" s="35"/>
      <c r="R40" s="35"/>
      <c r="S40" s="35"/>
      <c r="T40" s="35"/>
      <c r="U40" s="35"/>
      <c r="V40" s="35"/>
    </row>
    <row r="41" spans="1:22" s="36" customFormat="1" ht="12.75">
      <c r="A41" s="26"/>
      <c r="B41" s="27"/>
      <c r="C41" s="28"/>
      <c r="D41" s="47" t="s">
        <v>69</v>
      </c>
      <c r="E41" s="48" t="s">
        <v>70</v>
      </c>
      <c r="F41" s="31">
        <v>0</v>
      </c>
      <c r="G41" s="31">
        <v>0</v>
      </c>
      <c r="H41" s="31">
        <v>0</v>
      </c>
      <c r="I41" s="31">
        <v>0</v>
      </c>
      <c r="J41" s="33">
        <f t="shared" si="2"/>
        <v>10000</v>
      </c>
      <c r="K41" s="33">
        <v>10000</v>
      </c>
      <c r="L41" s="34">
        <f>0+$M41+$N41+$O41+$P41+$Q41+$R41+$S41+$T41+$U41+$V41</f>
        <v>10000</v>
      </c>
      <c r="M41" s="33">
        <v>10000</v>
      </c>
      <c r="N41" s="35"/>
      <c r="O41" s="35"/>
      <c r="P41" s="35"/>
      <c r="Q41" s="35"/>
      <c r="R41" s="35"/>
      <c r="S41" s="35"/>
      <c r="T41" s="35"/>
      <c r="U41" s="35"/>
      <c r="V41" s="35"/>
    </row>
    <row r="42" spans="1:22" s="36" customFormat="1" ht="12.75">
      <c r="A42" s="26"/>
      <c r="B42" s="27"/>
      <c r="C42" s="28" t="s">
        <v>97</v>
      </c>
      <c r="D42" s="47" t="s">
        <v>58</v>
      </c>
      <c r="E42" s="48" t="s">
        <v>59</v>
      </c>
      <c r="F42" s="31">
        <v>124000</v>
      </c>
      <c r="G42" s="31">
        <f t="shared" si="1"/>
        <v>0</v>
      </c>
      <c r="H42" s="31">
        <v>124000</v>
      </c>
      <c r="I42" s="32">
        <v>61534.66</v>
      </c>
      <c r="J42" s="33">
        <f t="shared" si="2"/>
        <v>35000</v>
      </c>
      <c r="K42" s="33">
        <v>159000</v>
      </c>
      <c r="L42" s="34">
        <f>0+$M42+$N42+$O42+$P42+$Q42+$R42+$S42+$T42+$U42+$V42</f>
        <v>159000</v>
      </c>
      <c r="M42" s="35">
        <v>159000</v>
      </c>
      <c r="N42" s="35"/>
      <c r="O42" s="35"/>
      <c r="P42" s="35"/>
      <c r="Q42" s="35"/>
      <c r="R42" s="35"/>
      <c r="S42" s="35"/>
      <c r="T42" s="35"/>
      <c r="U42" s="35"/>
      <c r="V42" s="35"/>
    </row>
    <row r="43" spans="1:22" s="36" customFormat="1" ht="25.5">
      <c r="A43" s="26" t="s">
        <v>98</v>
      </c>
      <c r="B43" s="27" t="s">
        <v>55</v>
      </c>
      <c r="C43" s="28"/>
      <c r="D43" s="29"/>
      <c r="E43" s="42" t="s">
        <v>99</v>
      </c>
      <c r="F43" s="43">
        <f>0+F$44</f>
        <v>80000</v>
      </c>
      <c r="G43" s="43">
        <f t="shared" si="1"/>
        <v>0</v>
      </c>
      <c r="H43" s="43">
        <f>0+H$44</f>
        <v>80000</v>
      </c>
      <c r="I43" s="44">
        <f>0+I$44</f>
        <v>31000</v>
      </c>
      <c r="J43" s="45">
        <f t="shared" si="2"/>
        <v>21000</v>
      </c>
      <c r="K43" s="45">
        <f aca="true" t="shared" si="11" ref="K43:V43">0+K$44</f>
        <v>101000</v>
      </c>
      <c r="L43" s="41">
        <f t="shared" si="11"/>
        <v>101000</v>
      </c>
      <c r="M43" s="46">
        <f t="shared" si="11"/>
        <v>101000</v>
      </c>
      <c r="N43" s="46">
        <f t="shared" si="11"/>
        <v>0</v>
      </c>
      <c r="O43" s="46">
        <f t="shared" si="11"/>
        <v>0</v>
      </c>
      <c r="P43" s="46">
        <f t="shared" si="11"/>
        <v>0</v>
      </c>
      <c r="Q43" s="46">
        <f t="shared" si="11"/>
        <v>0</v>
      </c>
      <c r="R43" s="46">
        <f t="shared" si="11"/>
        <v>0</v>
      </c>
      <c r="S43" s="46">
        <f t="shared" si="11"/>
        <v>0</v>
      </c>
      <c r="T43" s="46">
        <f t="shared" si="11"/>
        <v>0</v>
      </c>
      <c r="U43" s="46">
        <f t="shared" si="11"/>
        <v>0</v>
      </c>
      <c r="V43" s="46">
        <f t="shared" si="11"/>
        <v>0</v>
      </c>
    </row>
    <row r="44" spans="1:22" s="36" customFormat="1" ht="12.75">
      <c r="A44" s="26"/>
      <c r="B44" s="27"/>
      <c r="C44" s="28" t="s">
        <v>100</v>
      </c>
      <c r="D44" s="47" t="s">
        <v>58</v>
      </c>
      <c r="E44" s="48" t="s">
        <v>59</v>
      </c>
      <c r="F44" s="31">
        <v>80000</v>
      </c>
      <c r="G44" s="31">
        <f t="shared" si="1"/>
        <v>0</v>
      </c>
      <c r="H44" s="31">
        <v>80000</v>
      </c>
      <c r="I44" s="32">
        <v>31000</v>
      </c>
      <c r="J44" s="33">
        <f t="shared" si="2"/>
        <v>21000</v>
      </c>
      <c r="K44" s="33">
        <v>101000</v>
      </c>
      <c r="L44" s="34">
        <f>0+$M44+$N44+$O44+$P44+$Q44+$R44+$S44+$T44+$U44+$V44</f>
        <v>101000</v>
      </c>
      <c r="M44" s="35">
        <v>101000</v>
      </c>
      <c r="N44" s="35"/>
      <c r="O44" s="35"/>
      <c r="P44" s="35"/>
      <c r="Q44" s="35"/>
      <c r="R44" s="35"/>
      <c r="S44" s="35"/>
      <c r="T44" s="35"/>
      <c r="U44" s="35"/>
      <c r="V44" s="35"/>
    </row>
    <row r="45" spans="1:22" s="36" customFormat="1" ht="12.75">
      <c r="A45" s="26" t="s">
        <v>101</v>
      </c>
      <c r="B45" s="27" t="s">
        <v>55</v>
      </c>
      <c r="C45" s="28"/>
      <c r="D45" s="29"/>
      <c r="E45" s="42" t="s">
        <v>102</v>
      </c>
      <c r="F45" s="43">
        <f>0+F$46</f>
        <v>20000</v>
      </c>
      <c r="G45" s="43">
        <f t="shared" si="1"/>
        <v>0</v>
      </c>
      <c r="H45" s="43">
        <f>0+H$46</f>
        <v>20000</v>
      </c>
      <c r="I45" s="44">
        <f>0+I$46</f>
        <v>20000</v>
      </c>
      <c r="J45" s="45">
        <f t="shared" si="2"/>
        <v>5000</v>
      </c>
      <c r="K45" s="45">
        <f aca="true" t="shared" si="12" ref="K45:V45">0+K$46</f>
        <v>25000</v>
      </c>
      <c r="L45" s="41">
        <f t="shared" si="12"/>
        <v>25000</v>
      </c>
      <c r="M45" s="46">
        <f t="shared" si="12"/>
        <v>25000</v>
      </c>
      <c r="N45" s="46">
        <f t="shared" si="12"/>
        <v>0</v>
      </c>
      <c r="O45" s="46">
        <f t="shared" si="12"/>
        <v>0</v>
      </c>
      <c r="P45" s="46">
        <f t="shared" si="12"/>
        <v>0</v>
      </c>
      <c r="Q45" s="46">
        <f t="shared" si="12"/>
        <v>0</v>
      </c>
      <c r="R45" s="46">
        <f t="shared" si="12"/>
        <v>0</v>
      </c>
      <c r="S45" s="46">
        <f t="shared" si="12"/>
        <v>0</v>
      </c>
      <c r="T45" s="46">
        <f t="shared" si="12"/>
        <v>0</v>
      </c>
      <c r="U45" s="46">
        <f t="shared" si="12"/>
        <v>0</v>
      </c>
      <c r="V45" s="46">
        <f t="shared" si="12"/>
        <v>0</v>
      </c>
    </row>
    <row r="46" spans="1:22" s="36" customFormat="1" ht="12.75">
      <c r="A46" s="26"/>
      <c r="B46" s="27"/>
      <c r="C46" s="28" t="s">
        <v>103</v>
      </c>
      <c r="D46" s="47" t="s">
        <v>58</v>
      </c>
      <c r="E46" s="48" t="s">
        <v>59</v>
      </c>
      <c r="F46" s="31">
        <v>20000</v>
      </c>
      <c r="G46" s="31">
        <f t="shared" si="1"/>
        <v>0</v>
      </c>
      <c r="H46" s="31">
        <v>20000</v>
      </c>
      <c r="I46" s="32">
        <v>20000</v>
      </c>
      <c r="J46" s="33">
        <f t="shared" si="2"/>
        <v>5000</v>
      </c>
      <c r="K46" s="33">
        <v>25000</v>
      </c>
      <c r="L46" s="34">
        <f>0+$M46+$N46+$O46+$P46+$Q46+$R46+$S46+$T46+$U46+$V46</f>
        <v>25000</v>
      </c>
      <c r="M46" s="33">
        <v>25000</v>
      </c>
      <c r="N46" s="35"/>
      <c r="O46" s="35"/>
      <c r="P46" s="35"/>
      <c r="Q46" s="35"/>
      <c r="R46" s="35"/>
      <c r="S46" s="35"/>
      <c r="T46" s="35"/>
      <c r="U46" s="35"/>
      <c r="V46" s="35"/>
    </row>
    <row r="47" spans="1:22" s="36" customFormat="1" ht="25.5">
      <c r="A47" s="26" t="s">
        <v>104</v>
      </c>
      <c r="B47" s="27" t="s">
        <v>55</v>
      </c>
      <c r="C47" s="28"/>
      <c r="D47" s="29"/>
      <c r="E47" s="42" t="s">
        <v>105</v>
      </c>
      <c r="F47" s="43">
        <f>0+F$48+F$49+F$50</f>
        <v>30000</v>
      </c>
      <c r="G47" s="43">
        <f t="shared" si="1"/>
        <v>0</v>
      </c>
      <c r="H47" s="43">
        <f>0+H$48+H$49+H$50</f>
        <v>30000</v>
      </c>
      <c r="I47" s="44">
        <f>0+I$48+I$49+I$50</f>
        <v>18624</v>
      </c>
      <c r="J47" s="45">
        <f t="shared" si="2"/>
        <v>11700</v>
      </c>
      <c r="K47" s="45">
        <f aca="true" t="shared" si="13" ref="K47:V47">0+K$48+K$49+K$50</f>
        <v>41700</v>
      </c>
      <c r="L47" s="41">
        <f t="shared" si="13"/>
        <v>41700</v>
      </c>
      <c r="M47" s="46">
        <f t="shared" si="13"/>
        <v>41700</v>
      </c>
      <c r="N47" s="46">
        <f t="shared" si="13"/>
        <v>0</v>
      </c>
      <c r="O47" s="46">
        <f t="shared" si="13"/>
        <v>0</v>
      </c>
      <c r="P47" s="46">
        <f t="shared" si="13"/>
        <v>0</v>
      </c>
      <c r="Q47" s="46">
        <f t="shared" si="13"/>
        <v>0</v>
      </c>
      <c r="R47" s="46">
        <f t="shared" si="13"/>
        <v>0</v>
      </c>
      <c r="S47" s="46">
        <f t="shared" si="13"/>
        <v>0</v>
      </c>
      <c r="T47" s="46">
        <f t="shared" si="13"/>
        <v>0</v>
      </c>
      <c r="U47" s="46">
        <f t="shared" si="13"/>
        <v>0</v>
      </c>
      <c r="V47" s="46">
        <f t="shared" si="13"/>
        <v>0</v>
      </c>
    </row>
    <row r="48" spans="1:22" s="36" customFormat="1" ht="12.75">
      <c r="A48" s="26"/>
      <c r="B48" s="27"/>
      <c r="C48" s="28" t="s">
        <v>106</v>
      </c>
      <c r="D48" s="47" t="s">
        <v>63</v>
      </c>
      <c r="E48" s="48" t="s">
        <v>64</v>
      </c>
      <c r="F48" s="31">
        <v>5000</v>
      </c>
      <c r="G48" s="31">
        <f t="shared" si="1"/>
        <v>0</v>
      </c>
      <c r="H48" s="31">
        <v>5000</v>
      </c>
      <c r="I48" s="32">
        <v>3750</v>
      </c>
      <c r="J48" s="33">
        <f t="shared" si="2"/>
        <v>4000</v>
      </c>
      <c r="K48" s="33">
        <v>9000</v>
      </c>
      <c r="L48" s="34">
        <f>0+$M48+$N48+$O48+$P48+$Q48+$R48+$S48+$T48+$U48+$V48</f>
        <v>9000</v>
      </c>
      <c r="M48" s="33">
        <v>9000</v>
      </c>
      <c r="N48" s="35"/>
      <c r="O48" s="35"/>
      <c r="P48" s="35"/>
      <c r="Q48" s="35"/>
      <c r="R48" s="35"/>
      <c r="S48" s="35"/>
      <c r="T48" s="35"/>
      <c r="U48" s="35"/>
      <c r="V48" s="35"/>
    </row>
    <row r="49" spans="1:22" s="36" customFormat="1" ht="12.75">
      <c r="A49" s="26"/>
      <c r="B49" s="27"/>
      <c r="C49" s="28" t="s">
        <v>107</v>
      </c>
      <c r="D49" s="47" t="s">
        <v>108</v>
      </c>
      <c r="E49" s="48" t="s">
        <v>109</v>
      </c>
      <c r="F49" s="31">
        <v>5000</v>
      </c>
      <c r="G49" s="31">
        <f t="shared" si="1"/>
        <v>0</v>
      </c>
      <c r="H49" s="31">
        <v>5000</v>
      </c>
      <c r="I49" s="32">
        <v>4000</v>
      </c>
      <c r="J49" s="33">
        <f t="shared" si="2"/>
        <v>12000</v>
      </c>
      <c r="K49" s="33">
        <v>17000</v>
      </c>
      <c r="L49" s="34">
        <f>0+$M49+$N49+$O49+$P49+$Q49+$R49+$S49+$T49+$U49+$V49</f>
        <v>17000</v>
      </c>
      <c r="M49" s="33">
        <v>17000</v>
      </c>
      <c r="N49" s="35"/>
      <c r="O49" s="35"/>
      <c r="P49" s="35"/>
      <c r="Q49" s="35"/>
      <c r="R49" s="35"/>
      <c r="S49" s="35"/>
      <c r="T49" s="35"/>
      <c r="U49" s="35"/>
      <c r="V49" s="35"/>
    </row>
    <row r="50" spans="1:22" s="36" customFormat="1" ht="12.75">
      <c r="A50" s="26"/>
      <c r="B50" s="27"/>
      <c r="C50" s="28" t="s">
        <v>110</v>
      </c>
      <c r="D50" s="47" t="s">
        <v>111</v>
      </c>
      <c r="E50" s="48" t="s">
        <v>112</v>
      </c>
      <c r="F50" s="31">
        <v>20000</v>
      </c>
      <c r="G50" s="31">
        <f t="shared" si="1"/>
        <v>0</v>
      </c>
      <c r="H50" s="31">
        <v>20000</v>
      </c>
      <c r="I50" s="32">
        <v>10874</v>
      </c>
      <c r="J50" s="33">
        <f t="shared" si="2"/>
        <v>-4300</v>
      </c>
      <c r="K50" s="33">
        <v>15700</v>
      </c>
      <c r="L50" s="34">
        <f>0+$M50+$N50+$O50+$P50+$Q50+$R50+$S50+$T50+$U50+$V50</f>
        <v>15700</v>
      </c>
      <c r="M50" s="33">
        <v>15700</v>
      </c>
      <c r="N50" s="35"/>
      <c r="O50" s="35"/>
      <c r="P50" s="35"/>
      <c r="Q50" s="35"/>
      <c r="R50" s="35"/>
      <c r="S50" s="35"/>
      <c r="T50" s="35"/>
      <c r="U50" s="35"/>
      <c r="V50" s="35"/>
    </row>
    <row r="51" spans="1:22" s="36" customFormat="1" ht="12.75">
      <c r="A51" s="26" t="s">
        <v>113</v>
      </c>
      <c r="B51" s="27" t="s">
        <v>55</v>
      </c>
      <c r="C51" s="28"/>
      <c r="D51" s="29"/>
      <c r="E51" s="42" t="s">
        <v>114</v>
      </c>
      <c r="F51" s="45">
        <f>0+F$52+F$53+F$54+F$55+F$56</f>
        <v>320000</v>
      </c>
      <c r="G51" s="45">
        <f>0+G$52+G$53+G$54+G$55+G$56</f>
        <v>0</v>
      </c>
      <c r="H51" s="45">
        <f>0+H$52+H$53+H$54+H$55+H$56</f>
        <v>320000</v>
      </c>
      <c r="I51" s="45">
        <f>0+I$52+I$53+I$54+I$55+I$56</f>
        <v>209178.95</v>
      </c>
      <c r="J51" s="45">
        <f t="shared" si="2"/>
        <v>134000</v>
      </c>
      <c r="K51" s="45">
        <f>0+K$52+K$53+K$54+K$55+K$56</f>
        <v>454000</v>
      </c>
      <c r="L51" s="41">
        <f>0+L$52+L$53+L$54+L$55+L$56</f>
        <v>454000</v>
      </c>
      <c r="M51" s="45">
        <f>0+M$52+M$53+M$54+M$55+M$56</f>
        <v>454000</v>
      </c>
      <c r="N51" s="46">
        <f aca="true" t="shared" si="14" ref="N51:V51">0+N$52+N$53+N$56</f>
        <v>0</v>
      </c>
      <c r="O51" s="46">
        <f t="shared" si="14"/>
        <v>0</v>
      </c>
      <c r="P51" s="46">
        <f t="shared" si="14"/>
        <v>0</v>
      </c>
      <c r="Q51" s="46">
        <f t="shared" si="14"/>
        <v>0</v>
      </c>
      <c r="R51" s="46">
        <f t="shared" si="14"/>
        <v>0</v>
      </c>
      <c r="S51" s="46">
        <f t="shared" si="14"/>
        <v>0</v>
      </c>
      <c r="T51" s="46">
        <f t="shared" si="14"/>
        <v>0</v>
      </c>
      <c r="U51" s="46">
        <f t="shared" si="14"/>
        <v>0</v>
      </c>
      <c r="V51" s="46">
        <f t="shared" si="14"/>
        <v>0</v>
      </c>
    </row>
    <row r="52" spans="1:22" s="36" customFormat="1" ht="12.75">
      <c r="A52" s="26"/>
      <c r="B52" s="27"/>
      <c r="C52" s="28" t="s">
        <v>115</v>
      </c>
      <c r="D52" s="47" t="s">
        <v>63</v>
      </c>
      <c r="E52" s="48" t="s">
        <v>64</v>
      </c>
      <c r="F52" s="31">
        <v>50000</v>
      </c>
      <c r="G52" s="31">
        <f t="shared" si="1"/>
        <v>0</v>
      </c>
      <c r="H52" s="31">
        <v>50000</v>
      </c>
      <c r="I52" s="32">
        <v>8067.4</v>
      </c>
      <c r="J52" s="33">
        <f t="shared" si="2"/>
        <v>-30000</v>
      </c>
      <c r="K52" s="33">
        <v>20000</v>
      </c>
      <c r="L52" s="34">
        <f>0+$M52+$N52+$O52+$P52+$Q52+$R52+$S52+$T52+$U52+$V52</f>
        <v>20000</v>
      </c>
      <c r="M52" s="35">
        <v>20000</v>
      </c>
      <c r="N52" s="35"/>
      <c r="O52" s="35"/>
      <c r="P52" s="35"/>
      <c r="Q52" s="35"/>
      <c r="R52" s="35"/>
      <c r="S52" s="35"/>
      <c r="T52" s="35"/>
      <c r="U52" s="35"/>
      <c r="V52" s="35"/>
    </row>
    <row r="53" spans="1:22" s="36" customFormat="1" ht="12.75">
      <c r="A53" s="26"/>
      <c r="B53" s="27"/>
      <c r="C53" s="28" t="s">
        <v>116</v>
      </c>
      <c r="D53" s="47" t="s">
        <v>108</v>
      </c>
      <c r="E53" s="48" t="s">
        <v>109</v>
      </c>
      <c r="F53" s="31">
        <v>50000</v>
      </c>
      <c r="G53" s="31">
        <f t="shared" si="1"/>
        <v>0</v>
      </c>
      <c r="H53" s="31">
        <v>50000</v>
      </c>
      <c r="I53" s="32">
        <v>63776.32</v>
      </c>
      <c r="J53" s="33">
        <f t="shared" si="2"/>
        <v>30000</v>
      </c>
      <c r="K53" s="33">
        <v>80000</v>
      </c>
      <c r="L53" s="34">
        <f>0+$M53+$N53+$O53+$P53+$Q53+$R53+$S53+$T53+$U53+$V53</f>
        <v>80000</v>
      </c>
      <c r="M53" s="35">
        <v>80000</v>
      </c>
      <c r="N53" s="35"/>
      <c r="O53" s="35"/>
      <c r="P53" s="35"/>
      <c r="Q53" s="35"/>
      <c r="R53" s="35"/>
      <c r="S53" s="35"/>
      <c r="T53" s="35"/>
      <c r="U53" s="35"/>
      <c r="V53" s="35"/>
    </row>
    <row r="54" spans="1:22" s="36" customFormat="1" ht="12.75">
      <c r="A54" s="26"/>
      <c r="B54" s="27"/>
      <c r="C54" s="28"/>
      <c r="D54" s="47" t="s">
        <v>66</v>
      </c>
      <c r="E54" s="48" t="s">
        <v>67</v>
      </c>
      <c r="F54" s="31">
        <v>0</v>
      </c>
      <c r="G54" s="31">
        <v>0</v>
      </c>
      <c r="H54" s="31">
        <v>0</v>
      </c>
      <c r="I54" s="32">
        <v>0</v>
      </c>
      <c r="J54" s="33">
        <f t="shared" si="2"/>
        <v>50000</v>
      </c>
      <c r="K54" s="33">
        <v>50000</v>
      </c>
      <c r="L54" s="34">
        <f>0+$M54+$N54+$O54+$P54+$Q54+$R54+$S54+$T54+$U54+$V54</f>
        <v>50000</v>
      </c>
      <c r="M54" s="35">
        <v>50000</v>
      </c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6" customFormat="1" ht="12.75">
      <c r="A55" s="26"/>
      <c r="B55" s="27"/>
      <c r="C55" s="28"/>
      <c r="D55" s="47" t="s">
        <v>69</v>
      </c>
      <c r="E55" s="48" t="s">
        <v>70</v>
      </c>
      <c r="F55" s="31">
        <v>0</v>
      </c>
      <c r="G55" s="31">
        <v>0</v>
      </c>
      <c r="H55" s="31">
        <v>0</v>
      </c>
      <c r="I55" s="31">
        <v>0</v>
      </c>
      <c r="J55" s="33">
        <f t="shared" si="2"/>
        <v>4000</v>
      </c>
      <c r="K55" s="33">
        <v>4000</v>
      </c>
      <c r="L55" s="34">
        <f>0+$M55+$N55+$O55+$P55+$Q55+$R55+$S55+$T55+$U55+$V55</f>
        <v>4000</v>
      </c>
      <c r="M55" s="35">
        <v>4000</v>
      </c>
      <c r="N55" s="35"/>
      <c r="O55" s="35"/>
      <c r="P55" s="35"/>
      <c r="Q55" s="35"/>
      <c r="R55" s="35"/>
      <c r="S55" s="35"/>
      <c r="T55" s="35"/>
      <c r="U55" s="35"/>
      <c r="V55" s="35"/>
    </row>
    <row r="56" spans="1:22" s="36" customFormat="1" ht="12.75">
      <c r="A56" s="26"/>
      <c r="B56" s="27"/>
      <c r="C56" s="28" t="s">
        <v>117</v>
      </c>
      <c r="D56" s="47" t="s">
        <v>58</v>
      </c>
      <c r="E56" s="48" t="s">
        <v>59</v>
      </c>
      <c r="F56" s="31">
        <v>220000</v>
      </c>
      <c r="G56" s="31">
        <f t="shared" si="1"/>
        <v>0</v>
      </c>
      <c r="H56" s="31">
        <v>220000</v>
      </c>
      <c r="I56" s="32">
        <v>137335.23</v>
      </c>
      <c r="J56" s="33">
        <f t="shared" si="2"/>
        <v>80000</v>
      </c>
      <c r="K56" s="33">
        <v>300000</v>
      </c>
      <c r="L56" s="34">
        <f>0+$M56+$N56+$O56+$P56+$Q56+$R56+$S56+$T56+$U56+$V56</f>
        <v>300000</v>
      </c>
      <c r="M56" s="35">
        <v>300000</v>
      </c>
      <c r="N56" s="35"/>
      <c r="O56" s="35"/>
      <c r="P56" s="35"/>
      <c r="Q56" s="35"/>
      <c r="R56" s="35"/>
      <c r="S56" s="35"/>
      <c r="T56" s="35"/>
      <c r="U56" s="35"/>
      <c r="V56" s="35"/>
    </row>
    <row r="57" spans="1:22" s="36" customFormat="1" ht="25.5">
      <c r="A57" s="26" t="s">
        <v>118</v>
      </c>
      <c r="B57" s="27" t="s">
        <v>55</v>
      </c>
      <c r="C57" s="28"/>
      <c r="D57" s="29"/>
      <c r="E57" s="42" t="s">
        <v>119</v>
      </c>
      <c r="F57" s="43">
        <f>0+F$58</f>
        <v>70000</v>
      </c>
      <c r="G57" s="43">
        <f t="shared" si="1"/>
        <v>0</v>
      </c>
      <c r="H57" s="43">
        <f>0+H$58</f>
        <v>70000</v>
      </c>
      <c r="I57" s="44">
        <f>0+I$58</f>
        <v>30000</v>
      </c>
      <c r="J57" s="45">
        <f t="shared" si="2"/>
        <v>0</v>
      </c>
      <c r="K57" s="45">
        <f aca="true" t="shared" si="15" ref="K57:V57">0+K$58</f>
        <v>70000</v>
      </c>
      <c r="L57" s="41">
        <f t="shared" si="15"/>
        <v>70000</v>
      </c>
      <c r="M57" s="46">
        <f t="shared" si="15"/>
        <v>70000</v>
      </c>
      <c r="N57" s="46">
        <f t="shared" si="15"/>
        <v>0</v>
      </c>
      <c r="O57" s="46">
        <f t="shared" si="15"/>
        <v>0</v>
      </c>
      <c r="P57" s="46">
        <f t="shared" si="15"/>
        <v>0</v>
      </c>
      <c r="Q57" s="46">
        <f t="shared" si="15"/>
        <v>0</v>
      </c>
      <c r="R57" s="46">
        <f t="shared" si="15"/>
        <v>0</v>
      </c>
      <c r="S57" s="46">
        <f t="shared" si="15"/>
        <v>0</v>
      </c>
      <c r="T57" s="46">
        <f t="shared" si="15"/>
        <v>0</v>
      </c>
      <c r="U57" s="46">
        <f t="shared" si="15"/>
        <v>0</v>
      </c>
      <c r="V57" s="46">
        <f t="shared" si="15"/>
        <v>0</v>
      </c>
    </row>
    <row r="58" spans="1:22" s="36" customFormat="1" ht="12.75">
      <c r="A58" s="26"/>
      <c r="B58" s="27"/>
      <c r="C58" s="28" t="s">
        <v>120</v>
      </c>
      <c r="D58" s="47" t="s">
        <v>58</v>
      </c>
      <c r="E58" s="48" t="s">
        <v>59</v>
      </c>
      <c r="F58" s="31">
        <v>70000</v>
      </c>
      <c r="G58" s="31">
        <f t="shared" si="1"/>
        <v>0</v>
      </c>
      <c r="H58" s="31">
        <v>70000</v>
      </c>
      <c r="I58" s="32">
        <v>30000</v>
      </c>
      <c r="J58" s="33">
        <f t="shared" si="2"/>
        <v>0</v>
      </c>
      <c r="K58" s="33">
        <v>70000</v>
      </c>
      <c r="L58" s="34">
        <f>0+$M58+$N58+$O58+$P58+$Q58+$R58+$S58+$T58+$U58+$V58</f>
        <v>70000</v>
      </c>
      <c r="M58" s="35">
        <v>70000</v>
      </c>
      <c r="N58" s="35"/>
      <c r="O58" s="35"/>
      <c r="P58" s="35"/>
      <c r="Q58" s="35"/>
      <c r="R58" s="35"/>
      <c r="S58" s="35"/>
      <c r="T58" s="35"/>
      <c r="U58" s="35"/>
      <c r="V58" s="35"/>
    </row>
    <row r="59" spans="1:22" s="36" customFormat="1" ht="12.75">
      <c r="A59" s="26" t="s">
        <v>121</v>
      </c>
      <c r="B59" s="27" t="s">
        <v>55</v>
      </c>
      <c r="C59" s="28"/>
      <c r="D59" s="29"/>
      <c r="E59" s="42" t="s">
        <v>122</v>
      </c>
      <c r="F59" s="45">
        <f>0+F$60+F$61</f>
        <v>860000</v>
      </c>
      <c r="G59" s="45">
        <f>0+G$60+G$61</f>
        <v>0</v>
      </c>
      <c r="H59" s="45">
        <f>0+H$60+H$61</f>
        <v>860000</v>
      </c>
      <c r="I59" s="45">
        <f>0+I$60+I$61</f>
        <v>694000</v>
      </c>
      <c r="J59" s="45">
        <f t="shared" si="2"/>
        <v>88000</v>
      </c>
      <c r="K59" s="45">
        <f>0+K$60+K$61</f>
        <v>948000</v>
      </c>
      <c r="L59" s="41">
        <f>0+L$60+L$61</f>
        <v>948000</v>
      </c>
      <c r="M59" s="45">
        <f>0+M$60+M$61</f>
        <v>948000</v>
      </c>
      <c r="N59" s="45">
        <f aca="true" t="shared" si="16" ref="N59:V59">0+N$60+N$61</f>
        <v>0</v>
      </c>
      <c r="O59" s="45">
        <f t="shared" si="16"/>
        <v>0</v>
      </c>
      <c r="P59" s="45">
        <f t="shared" si="16"/>
        <v>0</v>
      </c>
      <c r="Q59" s="45">
        <f t="shared" si="16"/>
        <v>0</v>
      </c>
      <c r="R59" s="45">
        <f t="shared" si="16"/>
        <v>0</v>
      </c>
      <c r="S59" s="45">
        <f t="shared" si="16"/>
        <v>0</v>
      </c>
      <c r="T59" s="45">
        <f>0+T$60+T$61</f>
        <v>0</v>
      </c>
      <c r="U59" s="45">
        <f t="shared" si="16"/>
        <v>0</v>
      </c>
      <c r="V59" s="45">
        <f t="shared" si="16"/>
        <v>0</v>
      </c>
    </row>
    <row r="60" spans="1:22" s="36" customFormat="1" ht="12.75">
      <c r="A60" s="26"/>
      <c r="B60" s="27"/>
      <c r="C60" s="28"/>
      <c r="D60" s="47" t="s">
        <v>66</v>
      </c>
      <c r="E60" s="48" t="s">
        <v>67</v>
      </c>
      <c r="F60" s="43"/>
      <c r="G60" s="43"/>
      <c r="H60" s="43"/>
      <c r="I60" s="44"/>
      <c r="J60" s="33">
        <f t="shared" si="2"/>
        <v>75000</v>
      </c>
      <c r="K60" s="33">
        <v>75000</v>
      </c>
      <c r="L60" s="34">
        <f>0+$M60+$N60+$O60+$P60+$Q60+$R60+$S60+$T60+$U60+$V60</f>
        <v>75000</v>
      </c>
      <c r="M60" s="33">
        <v>75000</v>
      </c>
      <c r="N60" s="46"/>
      <c r="O60" s="46"/>
      <c r="P60" s="46"/>
      <c r="Q60" s="46"/>
      <c r="R60" s="46"/>
      <c r="S60" s="46"/>
      <c r="T60" s="46"/>
      <c r="U60" s="46"/>
      <c r="V60" s="46"/>
    </row>
    <row r="61" spans="1:22" s="36" customFormat="1" ht="12.75">
      <c r="A61" s="26"/>
      <c r="B61" s="27"/>
      <c r="C61" s="28" t="s">
        <v>123</v>
      </c>
      <c r="D61" s="47" t="s">
        <v>58</v>
      </c>
      <c r="E61" s="48" t="s">
        <v>59</v>
      </c>
      <c r="F61" s="31">
        <v>860000</v>
      </c>
      <c r="G61" s="31">
        <f t="shared" si="1"/>
        <v>0</v>
      </c>
      <c r="H61" s="31">
        <v>860000</v>
      </c>
      <c r="I61" s="32">
        <v>694000</v>
      </c>
      <c r="J61" s="33">
        <f t="shared" si="2"/>
        <v>13000</v>
      </c>
      <c r="K61" s="33">
        <v>873000</v>
      </c>
      <c r="L61" s="34">
        <f>0+$M61+$N61+$O61+$P61+$Q61+$R61+$S61+$T61+$U61+$V61</f>
        <v>873000</v>
      </c>
      <c r="M61" s="33">
        <v>873000</v>
      </c>
      <c r="N61" s="35"/>
      <c r="O61" s="35"/>
      <c r="P61" s="35"/>
      <c r="Q61" s="35"/>
      <c r="R61" s="35"/>
      <c r="S61" s="35"/>
      <c r="T61" s="35"/>
      <c r="U61" s="35"/>
      <c r="V61" s="35"/>
    </row>
    <row r="62" spans="1:22" s="36" customFormat="1" ht="12.75">
      <c r="A62" s="26" t="s">
        <v>124</v>
      </c>
      <c r="B62" s="27"/>
      <c r="C62" s="28"/>
      <c r="D62" s="29"/>
      <c r="E62" s="30" t="s">
        <v>125</v>
      </c>
      <c r="F62" s="38">
        <f>0+F$63</f>
        <v>180000</v>
      </c>
      <c r="G62" s="38">
        <f t="shared" si="1"/>
        <v>0</v>
      </c>
      <c r="H62" s="38">
        <f>0+H$63</f>
        <v>180000</v>
      </c>
      <c r="I62" s="39">
        <f>0+I$63</f>
        <v>11235.5</v>
      </c>
      <c r="J62" s="40">
        <f t="shared" si="2"/>
        <v>0</v>
      </c>
      <c r="K62" s="40">
        <f aca="true" t="shared" si="17" ref="K62:V62">0+K$63</f>
        <v>180000</v>
      </c>
      <c r="L62" s="41">
        <f t="shared" si="17"/>
        <v>180000</v>
      </c>
      <c r="M62" s="41">
        <f t="shared" si="17"/>
        <v>180000</v>
      </c>
      <c r="N62" s="41">
        <f t="shared" si="17"/>
        <v>0</v>
      </c>
      <c r="O62" s="41">
        <f t="shared" si="17"/>
        <v>0</v>
      </c>
      <c r="P62" s="41">
        <f t="shared" si="17"/>
        <v>0</v>
      </c>
      <c r="Q62" s="41">
        <f t="shared" si="17"/>
        <v>0</v>
      </c>
      <c r="R62" s="41">
        <f t="shared" si="17"/>
        <v>0</v>
      </c>
      <c r="S62" s="41">
        <f t="shared" si="17"/>
        <v>0</v>
      </c>
      <c r="T62" s="41">
        <f t="shared" si="17"/>
        <v>0</v>
      </c>
      <c r="U62" s="41">
        <f t="shared" si="17"/>
        <v>0</v>
      </c>
      <c r="V62" s="41">
        <f t="shared" si="17"/>
        <v>0</v>
      </c>
    </row>
    <row r="63" spans="1:22" s="36" customFormat="1" ht="12.75">
      <c r="A63" s="26" t="s">
        <v>126</v>
      </c>
      <c r="B63" s="27" t="s">
        <v>55</v>
      </c>
      <c r="C63" s="28"/>
      <c r="D63" s="29"/>
      <c r="E63" s="49" t="s">
        <v>127</v>
      </c>
      <c r="F63" s="43">
        <f>0+F$64</f>
        <v>180000</v>
      </c>
      <c r="G63" s="43">
        <f t="shared" si="1"/>
        <v>0</v>
      </c>
      <c r="H63" s="43">
        <f>0+H$64</f>
        <v>180000</v>
      </c>
      <c r="I63" s="44">
        <f>0+I$64</f>
        <v>11235.5</v>
      </c>
      <c r="J63" s="45">
        <f t="shared" si="2"/>
        <v>0</v>
      </c>
      <c r="K63" s="45">
        <f aca="true" t="shared" si="18" ref="K63:V63">0+K$64</f>
        <v>180000</v>
      </c>
      <c r="L63" s="41">
        <f t="shared" si="18"/>
        <v>180000</v>
      </c>
      <c r="M63" s="46">
        <f t="shared" si="18"/>
        <v>180000</v>
      </c>
      <c r="N63" s="46">
        <f t="shared" si="18"/>
        <v>0</v>
      </c>
      <c r="O63" s="46">
        <f t="shared" si="18"/>
        <v>0</v>
      </c>
      <c r="P63" s="46">
        <f t="shared" si="18"/>
        <v>0</v>
      </c>
      <c r="Q63" s="46">
        <f t="shared" si="18"/>
        <v>0</v>
      </c>
      <c r="R63" s="46">
        <f t="shared" si="18"/>
        <v>0</v>
      </c>
      <c r="S63" s="46">
        <f t="shared" si="18"/>
        <v>0</v>
      </c>
      <c r="T63" s="46">
        <f t="shared" si="18"/>
        <v>0</v>
      </c>
      <c r="U63" s="46">
        <f t="shared" si="18"/>
        <v>0</v>
      </c>
      <c r="V63" s="46">
        <f t="shared" si="18"/>
        <v>0</v>
      </c>
    </row>
    <row r="64" spans="1:22" s="36" customFormat="1" ht="25.5">
      <c r="A64" s="26"/>
      <c r="B64" s="27"/>
      <c r="C64" s="28" t="s">
        <v>128</v>
      </c>
      <c r="D64" s="47" t="s">
        <v>129</v>
      </c>
      <c r="E64" s="48" t="s">
        <v>130</v>
      </c>
      <c r="F64" s="31">
        <v>180000</v>
      </c>
      <c r="G64" s="31">
        <f t="shared" si="1"/>
        <v>0</v>
      </c>
      <c r="H64" s="31">
        <v>180000</v>
      </c>
      <c r="I64" s="32">
        <v>11235.5</v>
      </c>
      <c r="J64" s="33">
        <f t="shared" si="2"/>
        <v>0</v>
      </c>
      <c r="K64" s="31">
        <v>180000</v>
      </c>
      <c r="L64" s="34">
        <f>0+$M64+$N64+$O64+$P64+$Q64+$R64+$S64+$T64+$U64+$V64</f>
        <v>180000</v>
      </c>
      <c r="M64" s="35">
        <v>180000</v>
      </c>
      <c r="N64" s="35"/>
      <c r="O64" s="35"/>
      <c r="P64" s="35"/>
      <c r="Q64" s="35"/>
      <c r="R64" s="35"/>
      <c r="S64" s="35"/>
      <c r="T64" s="35"/>
      <c r="U64" s="35"/>
      <c r="V64" s="35"/>
    </row>
    <row r="65" spans="1:22" s="36" customFormat="1" ht="25.5">
      <c r="A65" s="26" t="s">
        <v>131</v>
      </c>
      <c r="B65" s="27"/>
      <c r="C65" s="28"/>
      <c r="D65" s="29"/>
      <c r="E65" s="30" t="s">
        <v>132</v>
      </c>
      <c r="F65" s="38">
        <f>0+F$66+F$85</f>
        <v>3037500</v>
      </c>
      <c r="G65" s="38">
        <f t="shared" si="1"/>
        <v>-45000</v>
      </c>
      <c r="H65" s="38">
        <f>0+H$66+H$85</f>
        <v>2992500</v>
      </c>
      <c r="I65" s="39">
        <f>0+I$66+I$85</f>
        <v>1345268.96</v>
      </c>
      <c r="J65" s="40">
        <f t="shared" si="2"/>
        <v>-268600</v>
      </c>
      <c r="K65" s="40">
        <f aca="true" t="shared" si="19" ref="K65:V65">0+K$66+K$85</f>
        <v>2768900</v>
      </c>
      <c r="L65" s="41">
        <f t="shared" si="19"/>
        <v>2768900</v>
      </c>
      <c r="M65" s="41">
        <f t="shared" si="19"/>
        <v>2461000</v>
      </c>
      <c r="N65" s="41">
        <f t="shared" si="19"/>
        <v>0</v>
      </c>
      <c r="O65" s="41">
        <f t="shared" si="19"/>
        <v>0</v>
      </c>
      <c r="P65" s="41">
        <f t="shared" si="19"/>
        <v>0</v>
      </c>
      <c r="Q65" s="41">
        <f t="shared" si="19"/>
        <v>0</v>
      </c>
      <c r="R65" s="41">
        <f t="shared" si="19"/>
        <v>0</v>
      </c>
      <c r="S65" s="41">
        <f t="shared" si="19"/>
        <v>0</v>
      </c>
      <c r="T65" s="41">
        <f t="shared" si="19"/>
        <v>0</v>
      </c>
      <c r="U65" s="41">
        <f t="shared" si="19"/>
        <v>217900</v>
      </c>
      <c r="V65" s="41">
        <f t="shared" si="19"/>
        <v>90000</v>
      </c>
    </row>
    <row r="66" spans="1:22" s="36" customFormat="1" ht="25.5">
      <c r="A66" s="26" t="s">
        <v>133</v>
      </c>
      <c r="B66" s="27" t="s">
        <v>55</v>
      </c>
      <c r="C66" s="28"/>
      <c r="D66" s="29"/>
      <c r="E66" s="42" t="s">
        <v>134</v>
      </c>
      <c r="F66" s="43">
        <f>0+F$67+F$68+F$69+F$70+F$71+F$72+F$73+F$74+F$75+F$76+F$77+F$78+F$79+F$80+F$81+F$82+F$83+F$84</f>
        <v>2827500</v>
      </c>
      <c r="G66" s="43">
        <f t="shared" si="1"/>
        <v>-45000</v>
      </c>
      <c r="H66" s="43">
        <f>0+H$67+H$68+H$69+H$70+H$71+H$72+H$73+H$74+H$75+H$76+H$77+H$78+H$79+H$80+H$81+H$82+H$83+H$84</f>
        <v>2782500</v>
      </c>
      <c r="I66" s="44">
        <f>0+I$67+I$68+I$69+I$70+I$71+I$72+I$73+I$74+I$75+I$76+I$77+I$78+I$79+I$80+I$81+I$82+I$83+I$84</f>
        <v>1247853.8299999998</v>
      </c>
      <c r="J66" s="45">
        <f t="shared" si="2"/>
        <v>-276500</v>
      </c>
      <c r="K66" s="45">
        <f aca="true" t="shared" si="20" ref="K66:V66">0+K$67+K$68+K$69+K$70+K$71+K$72+K$73+K$74+K$75+K$76+K$77+K$78+K$79+K$80+K$81+K$82+K$83+K$84</f>
        <v>2551000</v>
      </c>
      <c r="L66" s="41">
        <f t="shared" si="20"/>
        <v>2551000</v>
      </c>
      <c r="M66" s="46">
        <f t="shared" si="20"/>
        <v>2461000</v>
      </c>
      <c r="N66" s="46">
        <f t="shared" si="20"/>
        <v>0</v>
      </c>
      <c r="O66" s="46">
        <f t="shared" si="20"/>
        <v>0</v>
      </c>
      <c r="P66" s="46">
        <f t="shared" si="20"/>
        <v>0</v>
      </c>
      <c r="Q66" s="46">
        <f t="shared" si="20"/>
        <v>0</v>
      </c>
      <c r="R66" s="46">
        <f t="shared" si="20"/>
        <v>0</v>
      </c>
      <c r="S66" s="46">
        <f t="shared" si="20"/>
        <v>0</v>
      </c>
      <c r="T66" s="46">
        <f t="shared" si="20"/>
        <v>0</v>
      </c>
      <c r="U66" s="46">
        <f t="shared" si="20"/>
        <v>0</v>
      </c>
      <c r="V66" s="46">
        <f t="shared" si="20"/>
        <v>90000</v>
      </c>
    </row>
    <row r="67" spans="1:22" s="36" customFormat="1" ht="12.75">
      <c r="A67" s="26"/>
      <c r="B67" s="27"/>
      <c r="C67" s="28" t="s">
        <v>135</v>
      </c>
      <c r="D67" s="47" t="s">
        <v>136</v>
      </c>
      <c r="E67" s="48" t="s">
        <v>137</v>
      </c>
      <c r="F67" s="31">
        <v>20000</v>
      </c>
      <c r="G67" s="31">
        <f t="shared" si="1"/>
        <v>0</v>
      </c>
      <c r="H67" s="31">
        <v>20000</v>
      </c>
      <c r="I67" s="32">
        <v>6647.16</v>
      </c>
      <c r="J67" s="33">
        <f t="shared" si="2"/>
        <v>-10000</v>
      </c>
      <c r="K67" s="33">
        <v>10000</v>
      </c>
      <c r="L67" s="34">
        <f aca="true" t="shared" si="21" ref="L67:L84">0+$M67+$N67+$O67+$P67+$Q67+$R67+$S67+$T67+$U67+$V67</f>
        <v>10000</v>
      </c>
      <c r="M67" s="33">
        <v>10000</v>
      </c>
      <c r="N67" s="35"/>
      <c r="O67" s="35"/>
      <c r="P67" s="35"/>
      <c r="Q67" s="35"/>
      <c r="R67" s="35"/>
      <c r="S67" s="35"/>
      <c r="T67" s="35"/>
      <c r="U67" s="35"/>
      <c r="V67" s="35"/>
    </row>
    <row r="68" spans="1:22" s="36" customFormat="1" ht="12.75">
      <c r="A68" s="26"/>
      <c r="B68" s="27"/>
      <c r="C68" s="28" t="s">
        <v>138</v>
      </c>
      <c r="D68" s="47" t="s">
        <v>139</v>
      </c>
      <c r="E68" s="48" t="s">
        <v>140</v>
      </c>
      <c r="F68" s="31">
        <v>1000</v>
      </c>
      <c r="G68" s="31">
        <f t="shared" si="1"/>
        <v>0</v>
      </c>
      <c r="H68" s="31">
        <v>1000</v>
      </c>
      <c r="I68" s="32">
        <v>0</v>
      </c>
      <c r="J68" s="33">
        <f t="shared" si="2"/>
        <v>0</v>
      </c>
      <c r="K68" s="33">
        <v>1000</v>
      </c>
      <c r="L68" s="34">
        <f t="shared" si="21"/>
        <v>1000</v>
      </c>
      <c r="M68" s="35">
        <v>1000</v>
      </c>
      <c r="N68" s="35"/>
      <c r="O68" s="35"/>
      <c r="P68" s="35"/>
      <c r="Q68" s="35"/>
      <c r="R68" s="35"/>
      <c r="S68" s="35"/>
      <c r="T68" s="35"/>
      <c r="U68" s="35"/>
      <c r="V68" s="35"/>
    </row>
    <row r="69" spans="1:22" s="36" customFormat="1" ht="12.75">
      <c r="A69" s="26"/>
      <c r="B69" s="27"/>
      <c r="C69" s="28" t="s">
        <v>141</v>
      </c>
      <c r="D69" s="47" t="s">
        <v>142</v>
      </c>
      <c r="E69" s="48" t="s">
        <v>143</v>
      </c>
      <c r="F69" s="31">
        <v>620000</v>
      </c>
      <c r="G69" s="31">
        <f t="shared" si="1"/>
        <v>0</v>
      </c>
      <c r="H69" s="31">
        <v>620000</v>
      </c>
      <c r="I69" s="32">
        <v>431921.36</v>
      </c>
      <c r="J69" s="33">
        <f t="shared" si="2"/>
        <v>-50000</v>
      </c>
      <c r="K69" s="33">
        <v>570000</v>
      </c>
      <c r="L69" s="34">
        <f t="shared" si="21"/>
        <v>570000</v>
      </c>
      <c r="M69" s="33">
        <v>570000</v>
      </c>
      <c r="N69" s="35"/>
      <c r="O69" s="35"/>
      <c r="P69" s="35"/>
      <c r="Q69" s="35"/>
      <c r="R69" s="35"/>
      <c r="S69" s="35"/>
      <c r="T69" s="35"/>
      <c r="U69" s="35"/>
      <c r="V69" s="35"/>
    </row>
    <row r="70" spans="1:22" s="36" customFormat="1" ht="12.75">
      <c r="A70" s="26"/>
      <c r="B70" s="27"/>
      <c r="C70" s="28" t="s">
        <v>144</v>
      </c>
      <c r="D70" s="47" t="s">
        <v>145</v>
      </c>
      <c r="E70" s="48" t="s">
        <v>146</v>
      </c>
      <c r="F70" s="31">
        <v>20000</v>
      </c>
      <c r="G70" s="31">
        <f t="shared" si="1"/>
        <v>0</v>
      </c>
      <c r="H70" s="31">
        <v>20000</v>
      </c>
      <c r="I70" s="32">
        <v>11891.94</v>
      </c>
      <c r="J70" s="33">
        <f t="shared" si="2"/>
        <v>0</v>
      </c>
      <c r="K70" s="33">
        <v>20000</v>
      </c>
      <c r="L70" s="34">
        <f t="shared" si="21"/>
        <v>20000</v>
      </c>
      <c r="M70" s="35">
        <v>20000</v>
      </c>
      <c r="N70" s="35"/>
      <c r="O70" s="35"/>
      <c r="P70" s="35"/>
      <c r="Q70" s="35"/>
      <c r="R70" s="35"/>
      <c r="S70" s="35"/>
      <c r="T70" s="35"/>
      <c r="U70" s="35"/>
      <c r="V70" s="35"/>
    </row>
    <row r="71" spans="1:22" s="36" customFormat="1" ht="12.75">
      <c r="A71" s="26"/>
      <c r="B71" s="27"/>
      <c r="C71" s="28" t="s">
        <v>147</v>
      </c>
      <c r="D71" s="47" t="s">
        <v>148</v>
      </c>
      <c r="E71" s="48" t="s">
        <v>149</v>
      </c>
      <c r="F71" s="31">
        <v>16000</v>
      </c>
      <c r="G71" s="31">
        <f t="shared" si="1"/>
        <v>0</v>
      </c>
      <c r="H71" s="31">
        <v>16000</v>
      </c>
      <c r="I71" s="32">
        <v>5771.37</v>
      </c>
      <c r="J71" s="33">
        <f t="shared" si="2"/>
        <v>-1000</v>
      </c>
      <c r="K71" s="33">
        <v>15000</v>
      </c>
      <c r="L71" s="34">
        <f t="shared" si="21"/>
        <v>15000</v>
      </c>
      <c r="M71" s="33">
        <v>15000</v>
      </c>
      <c r="N71" s="35"/>
      <c r="O71" s="35"/>
      <c r="P71" s="35"/>
      <c r="Q71" s="35"/>
      <c r="R71" s="35"/>
      <c r="S71" s="35"/>
      <c r="T71" s="35"/>
      <c r="U71" s="35"/>
      <c r="V71" s="35"/>
    </row>
    <row r="72" spans="1:22" s="36" customFormat="1" ht="12.75">
      <c r="A72" s="26"/>
      <c r="B72" s="27"/>
      <c r="C72" s="28" t="s">
        <v>150</v>
      </c>
      <c r="D72" s="47" t="s">
        <v>151</v>
      </c>
      <c r="E72" s="48" t="s">
        <v>152</v>
      </c>
      <c r="F72" s="31">
        <v>100000</v>
      </c>
      <c r="G72" s="31">
        <f t="shared" si="1"/>
        <v>0</v>
      </c>
      <c r="H72" s="31">
        <v>100000</v>
      </c>
      <c r="I72" s="32">
        <v>37285.17</v>
      </c>
      <c r="J72" s="33">
        <f t="shared" si="2"/>
        <v>-30000</v>
      </c>
      <c r="K72" s="33">
        <v>70000</v>
      </c>
      <c r="L72" s="34">
        <f t="shared" si="21"/>
        <v>70000</v>
      </c>
      <c r="M72" s="33">
        <v>70000</v>
      </c>
      <c r="N72" s="35"/>
      <c r="O72" s="35"/>
      <c r="P72" s="35"/>
      <c r="Q72" s="35"/>
      <c r="R72" s="35"/>
      <c r="S72" s="35"/>
      <c r="T72" s="35"/>
      <c r="U72" s="35"/>
      <c r="V72" s="35"/>
    </row>
    <row r="73" spans="1:22" s="36" customFormat="1" ht="12.75">
      <c r="A73" s="26"/>
      <c r="B73" s="27"/>
      <c r="C73" s="28" t="s">
        <v>153</v>
      </c>
      <c r="D73" s="47" t="s">
        <v>154</v>
      </c>
      <c r="E73" s="48" t="s">
        <v>155</v>
      </c>
      <c r="F73" s="31">
        <v>650000</v>
      </c>
      <c r="G73" s="31">
        <f t="shared" si="1"/>
        <v>-32500</v>
      </c>
      <c r="H73" s="31">
        <v>617500</v>
      </c>
      <c r="I73" s="32">
        <v>121570.88</v>
      </c>
      <c r="J73" s="33">
        <f t="shared" si="2"/>
        <v>-150000</v>
      </c>
      <c r="K73" s="33">
        <v>500000</v>
      </c>
      <c r="L73" s="34">
        <f t="shared" si="21"/>
        <v>500000</v>
      </c>
      <c r="M73" s="33">
        <v>410000</v>
      </c>
      <c r="N73" s="35"/>
      <c r="O73" s="35"/>
      <c r="P73" s="35"/>
      <c r="Q73" s="35"/>
      <c r="R73" s="35"/>
      <c r="S73" s="35"/>
      <c r="T73" s="35"/>
      <c r="U73" s="35"/>
      <c r="V73" s="35">
        <v>90000</v>
      </c>
    </row>
    <row r="74" spans="1:22" s="36" customFormat="1" ht="12.75">
      <c r="A74" s="26"/>
      <c r="B74" s="27"/>
      <c r="C74" s="28" t="s">
        <v>156</v>
      </c>
      <c r="D74" s="47" t="s">
        <v>157</v>
      </c>
      <c r="E74" s="48" t="s">
        <v>158</v>
      </c>
      <c r="F74" s="31">
        <v>31500</v>
      </c>
      <c r="G74" s="31">
        <f t="shared" si="1"/>
        <v>0</v>
      </c>
      <c r="H74" s="31">
        <v>31500</v>
      </c>
      <c r="I74" s="32">
        <v>27741.47</v>
      </c>
      <c r="J74" s="33">
        <f t="shared" si="2"/>
        <v>5500</v>
      </c>
      <c r="K74" s="33">
        <v>37000</v>
      </c>
      <c r="L74" s="34">
        <f t="shared" si="21"/>
        <v>37000</v>
      </c>
      <c r="M74" s="33">
        <v>37000</v>
      </c>
      <c r="N74" s="35"/>
      <c r="O74" s="35"/>
      <c r="P74" s="35"/>
      <c r="Q74" s="35"/>
      <c r="R74" s="35"/>
      <c r="S74" s="35"/>
      <c r="T74" s="35"/>
      <c r="U74" s="35"/>
      <c r="V74" s="35"/>
    </row>
    <row r="75" spans="1:22" s="36" customFormat="1" ht="12.75">
      <c r="A75" s="26"/>
      <c r="B75" s="27"/>
      <c r="C75" s="28" t="s">
        <v>159</v>
      </c>
      <c r="D75" s="47" t="s">
        <v>160</v>
      </c>
      <c r="E75" s="48" t="s">
        <v>161</v>
      </c>
      <c r="F75" s="31">
        <v>192000</v>
      </c>
      <c r="G75" s="31">
        <f t="shared" si="1"/>
        <v>0</v>
      </c>
      <c r="H75" s="31">
        <v>192000</v>
      </c>
      <c r="I75" s="32">
        <v>104866.89</v>
      </c>
      <c r="J75" s="33">
        <f t="shared" si="2"/>
        <v>0</v>
      </c>
      <c r="K75" s="33">
        <v>192000</v>
      </c>
      <c r="L75" s="34">
        <f t="shared" si="21"/>
        <v>192000</v>
      </c>
      <c r="M75" s="35">
        <v>192000</v>
      </c>
      <c r="N75" s="35"/>
      <c r="O75" s="35"/>
      <c r="P75" s="35"/>
      <c r="Q75" s="35"/>
      <c r="R75" s="35"/>
      <c r="S75" s="35"/>
      <c r="T75" s="35"/>
      <c r="U75" s="35"/>
      <c r="V75" s="35"/>
    </row>
    <row r="76" spans="1:22" s="36" customFormat="1" ht="12.75">
      <c r="A76" s="26"/>
      <c r="B76" s="27"/>
      <c r="C76" s="28" t="s">
        <v>162</v>
      </c>
      <c r="D76" s="47" t="s">
        <v>163</v>
      </c>
      <c r="E76" s="48" t="s">
        <v>164</v>
      </c>
      <c r="F76" s="31">
        <v>70000</v>
      </c>
      <c r="G76" s="31">
        <f t="shared" si="1"/>
        <v>0</v>
      </c>
      <c r="H76" s="31">
        <v>70000</v>
      </c>
      <c r="I76" s="32">
        <v>42143</v>
      </c>
      <c r="J76" s="33">
        <f t="shared" si="2"/>
        <v>10000</v>
      </c>
      <c r="K76" s="33">
        <v>80000</v>
      </c>
      <c r="L76" s="34">
        <f t="shared" si="21"/>
        <v>80000</v>
      </c>
      <c r="M76" s="33">
        <v>80000</v>
      </c>
      <c r="N76" s="35"/>
      <c r="O76" s="35"/>
      <c r="P76" s="35"/>
      <c r="Q76" s="35"/>
      <c r="R76" s="35"/>
      <c r="S76" s="35"/>
      <c r="T76" s="35"/>
      <c r="U76" s="35"/>
      <c r="V76" s="35"/>
    </row>
    <row r="77" spans="1:22" s="36" customFormat="1" ht="12.75">
      <c r="A77" s="26"/>
      <c r="B77" s="27"/>
      <c r="C77" s="28" t="s">
        <v>165</v>
      </c>
      <c r="D77" s="47" t="s">
        <v>63</v>
      </c>
      <c r="E77" s="48" t="s">
        <v>64</v>
      </c>
      <c r="F77" s="31">
        <v>200000</v>
      </c>
      <c r="G77" s="31">
        <f aca="true" t="shared" si="22" ref="G77:G140">$H77-$F77</f>
        <v>0</v>
      </c>
      <c r="H77" s="31">
        <v>200000</v>
      </c>
      <c r="I77" s="32">
        <v>55063.82</v>
      </c>
      <c r="J77" s="33">
        <f aca="true" t="shared" si="23" ref="J77:J140">$K77-$F77</f>
        <v>-50000</v>
      </c>
      <c r="K77" s="33">
        <v>150000</v>
      </c>
      <c r="L77" s="34">
        <f t="shared" si="21"/>
        <v>150000</v>
      </c>
      <c r="M77" s="33">
        <v>150000</v>
      </c>
      <c r="N77" s="35"/>
      <c r="O77" s="35"/>
      <c r="P77" s="35"/>
      <c r="Q77" s="35"/>
      <c r="R77" s="35"/>
      <c r="S77" s="35"/>
      <c r="T77" s="35"/>
      <c r="U77" s="35"/>
      <c r="V77" s="35"/>
    </row>
    <row r="78" spans="1:22" s="36" customFormat="1" ht="12.75">
      <c r="A78" s="26"/>
      <c r="B78" s="27"/>
      <c r="C78" s="28" t="s">
        <v>166</v>
      </c>
      <c r="D78" s="47" t="s">
        <v>167</v>
      </c>
      <c r="E78" s="48" t="s">
        <v>168</v>
      </c>
      <c r="F78" s="31">
        <v>100000</v>
      </c>
      <c r="G78" s="31">
        <f t="shared" si="22"/>
        <v>0</v>
      </c>
      <c r="H78" s="31">
        <v>100000</v>
      </c>
      <c r="I78" s="32">
        <v>0</v>
      </c>
      <c r="J78" s="33">
        <f t="shared" si="23"/>
        <v>0</v>
      </c>
      <c r="K78" s="33">
        <v>100000</v>
      </c>
      <c r="L78" s="34">
        <f t="shared" si="21"/>
        <v>100000</v>
      </c>
      <c r="M78" s="35">
        <v>100000</v>
      </c>
      <c r="N78" s="35"/>
      <c r="O78" s="35"/>
      <c r="P78" s="35"/>
      <c r="Q78" s="35"/>
      <c r="R78" s="35"/>
      <c r="S78" s="35"/>
      <c r="T78" s="35"/>
      <c r="U78" s="35"/>
      <c r="V78" s="35"/>
    </row>
    <row r="79" spans="1:22" s="36" customFormat="1" ht="12.75">
      <c r="A79" s="26"/>
      <c r="B79" s="27"/>
      <c r="C79" s="28" t="s">
        <v>169</v>
      </c>
      <c r="D79" s="47" t="s">
        <v>108</v>
      </c>
      <c r="E79" s="48" t="s">
        <v>109</v>
      </c>
      <c r="F79" s="31">
        <v>670000</v>
      </c>
      <c r="G79" s="31">
        <f t="shared" si="22"/>
        <v>-12500</v>
      </c>
      <c r="H79" s="31">
        <v>657500</v>
      </c>
      <c r="I79" s="32">
        <v>308617.19</v>
      </c>
      <c r="J79" s="33">
        <f t="shared" si="23"/>
        <v>0</v>
      </c>
      <c r="K79" s="33">
        <v>670000</v>
      </c>
      <c r="L79" s="34">
        <f t="shared" si="21"/>
        <v>670000</v>
      </c>
      <c r="M79" s="35">
        <v>670000</v>
      </c>
      <c r="N79" s="35"/>
      <c r="O79" s="35"/>
      <c r="P79" s="35"/>
      <c r="Q79" s="35"/>
      <c r="R79" s="35"/>
      <c r="S79" s="35"/>
      <c r="T79" s="35"/>
      <c r="U79" s="35"/>
      <c r="V79" s="35"/>
    </row>
    <row r="80" spans="1:22" s="36" customFormat="1" ht="12.75">
      <c r="A80" s="26"/>
      <c r="B80" s="27"/>
      <c r="C80" s="28" t="s">
        <v>170</v>
      </c>
      <c r="D80" s="47" t="s">
        <v>171</v>
      </c>
      <c r="E80" s="48" t="s">
        <v>172</v>
      </c>
      <c r="F80" s="31">
        <v>109000</v>
      </c>
      <c r="G80" s="31">
        <f t="shared" si="22"/>
        <v>0</v>
      </c>
      <c r="H80" s="31">
        <v>109000</v>
      </c>
      <c r="I80" s="32">
        <v>92059.94</v>
      </c>
      <c r="J80" s="33">
        <f t="shared" si="23"/>
        <v>5000</v>
      </c>
      <c r="K80" s="33">
        <v>114000</v>
      </c>
      <c r="L80" s="34">
        <f t="shared" si="21"/>
        <v>114000</v>
      </c>
      <c r="M80" s="35">
        <v>114000</v>
      </c>
      <c r="N80" s="35"/>
      <c r="O80" s="35"/>
      <c r="P80" s="35"/>
      <c r="Q80" s="35"/>
      <c r="R80" s="35"/>
      <c r="S80" s="35"/>
      <c r="T80" s="35"/>
      <c r="U80" s="35"/>
      <c r="V80" s="35"/>
    </row>
    <row r="81" spans="1:22" s="36" customFormat="1" ht="12.75">
      <c r="A81" s="26"/>
      <c r="B81" s="27"/>
      <c r="C81" s="28" t="s">
        <v>173</v>
      </c>
      <c r="D81" s="47" t="s">
        <v>174</v>
      </c>
      <c r="E81" s="48" t="s">
        <v>175</v>
      </c>
      <c r="F81" s="31">
        <v>2000</v>
      </c>
      <c r="G81" s="31">
        <f t="shared" si="22"/>
        <v>0</v>
      </c>
      <c r="H81" s="31">
        <v>2000</v>
      </c>
      <c r="I81" s="32">
        <v>130</v>
      </c>
      <c r="J81" s="33">
        <f t="shared" si="23"/>
        <v>0</v>
      </c>
      <c r="K81" s="33">
        <v>2000</v>
      </c>
      <c r="L81" s="34">
        <f t="shared" si="21"/>
        <v>2000</v>
      </c>
      <c r="M81" s="35">
        <v>2000</v>
      </c>
      <c r="N81" s="35"/>
      <c r="O81" s="35"/>
      <c r="P81" s="35"/>
      <c r="Q81" s="35"/>
      <c r="R81" s="35"/>
      <c r="S81" s="35"/>
      <c r="T81" s="35"/>
      <c r="U81" s="35"/>
      <c r="V81" s="35"/>
    </row>
    <row r="82" spans="1:22" s="36" customFormat="1" ht="12.75">
      <c r="A82" s="26"/>
      <c r="B82" s="27"/>
      <c r="C82" s="28" t="s">
        <v>176</v>
      </c>
      <c r="D82" s="47" t="s">
        <v>111</v>
      </c>
      <c r="E82" s="48" t="s">
        <v>112</v>
      </c>
      <c r="F82" s="31">
        <v>14000</v>
      </c>
      <c r="G82" s="31">
        <f t="shared" si="22"/>
        <v>0</v>
      </c>
      <c r="H82" s="31">
        <v>14000</v>
      </c>
      <c r="I82" s="32">
        <v>1190.05</v>
      </c>
      <c r="J82" s="33">
        <f t="shared" si="23"/>
        <v>0</v>
      </c>
      <c r="K82" s="33">
        <v>14000</v>
      </c>
      <c r="L82" s="34">
        <f t="shared" si="21"/>
        <v>14000</v>
      </c>
      <c r="M82" s="35">
        <v>14000</v>
      </c>
      <c r="N82" s="35"/>
      <c r="O82" s="35"/>
      <c r="P82" s="35"/>
      <c r="Q82" s="35"/>
      <c r="R82" s="35"/>
      <c r="S82" s="35"/>
      <c r="T82" s="35"/>
      <c r="U82" s="35"/>
      <c r="V82" s="35"/>
    </row>
    <row r="83" spans="1:22" s="36" customFormat="1" ht="12.75">
      <c r="A83" s="26"/>
      <c r="B83" s="27"/>
      <c r="C83" s="28" t="s">
        <v>177</v>
      </c>
      <c r="D83" s="47" t="s">
        <v>178</v>
      </c>
      <c r="E83" s="48" t="s">
        <v>179</v>
      </c>
      <c r="F83" s="31">
        <v>9000</v>
      </c>
      <c r="G83" s="31">
        <f t="shared" si="22"/>
        <v>0</v>
      </c>
      <c r="H83" s="31">
        <v>9000</v>
      </c>
      <c r="I83" s="32">
        <v>953.59</v>
      </c>
      <c r="J83" s="33">
        <f t="shared" si="23"/>
        <v>-6000</v>
      </c>
      <c r="K83" s="33">
        <v>3000</v>
      </c>
      <c r="L83" s="34">
        <f t="shared" si="21"/>
        <v>3000</v>
      </c>
      <c r="M83" s="33">
        <v>3000</v>
      </c>
      <c r="N83" s="35"/>
      <c r="O83" s="35"/>
      <c r="P83" s="35"/>
      <c r="Q83" s="35"/>
      <c r="R83" s="35"/>
      <c r="S83" s="35"/>
      <c r="T83" s="35"/>
      <c r="U83" s="35"/>
      <c r="V83" s="35"/>
    </row>
    <row r="84" spans="1:22" s="36" customFormat="1" ht="12.75">
      <c r="A84" s="26"/>
      <c r="B84" s="27"/>
      <c r="C84" s="28" t="s">
        <v>180</v>
      </c>
      <c r="D84" s="47" t="s">
        <v>181</v>
      </c>
      <c r="E84" s="48" t="s">
        <v>182</v>
      </c>
      <c r="F84" s="31">
        <v>3000</v>
      </c>
      <c r="G84" s="31">
        <f t="shared" si="22"/>
        <v>0</v>
      </c>
      <c r="H84" s="31">
        <v>3000</v>
      </c>
      <c r="I84" s="32">
        <v>0</v>
      </c>
      <c r="J84" s="33">
        <f t="shared" si="23"/>
        <v>0</v>
      </c>
      <c r="K84" s="33">
        <v>3000</v>
      </c>
      <c r="L84" s="34">
        <f t="shared" si="21"/>
        <v>3000</v>
      </c>
      <c r="M84" s="35">
        <v>3000</v>
      </c>
      <c r="N84" s="35"/>
      <c r="O84" s="35"/>
      <c r="P84" s="35"/>
      <c r="Q84" s="35"/>
      <c r="R84" s="35"/>
      <c r="S84" s="35"/>
      <c r="T84" s="35"/>
      <c r="U84" s="35"/>
      <c r="V84" s="35"/>
    </row>
    <row r="85" spans="1:22" s="36" customFormat="1" ht="25.5" customHeight="1">
      <c r="A85" s="26" t="s">
        <v>183</v>
      </c>
      <c r="B85" s="27" t="s">
        <v>55</v>
      </c>
      <c r="C85" s="28"/>
      <c r="D85" s="29"/>
      <c r="E85" s="42" t="s">
        <v>184</v>
      </c>
      <c r="F85" s="45">
        <f>0+F$86+F$87+F$88+F$89</f>
        <v>210000</v>
      </c>
      <c r="G85" s="45">
        <f>0+G$86+G$87+G$88+G$89</f>
        <v>0</v>
      </c>
      <c r="H85" s="45">
        <f>0+H$86+H$87+H$88+H$89</f>
        <v>210000</v>
      </c>
      <c r="I85" s="45">
        <f>0+I$86+I$87+I$88+I$89</f>
        <v>97415.13</v>
      </c>
      <c r="J85" s="45">
        <f t="shared" si="23"/>
        <v>7900</v>
      </c>
      <c r="K85" s="45">
        <f>0+K$86+K$87+K$88+K$89</f>
        <v>217900</v>
      </c>
      <c r="L85" s="41">
        <f>0+L$86+L$87+L$88+L$89</f>
        <v>217900</v>
      </c>
      <c r="M85" s="45">
        <f>0+M$86+M$87+M$88+M$89</f>
        <v>0</v>
      </c>
      <c r="N85" s="45">
        <f aca="true" t="shared" si="24" ref="N85:U85">0+N$86+N$87+N$88+N$89</f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217900</v>
      </c>
      <c r="V85" s="45">
        <f>0+V$86+V$87+V$88+V$89</f>
        <v>0</v>
      </c>
    </row>
    <row r="86" spans="1:22" s="36" customFormat="1" ht="12.75">
      <c r="A86" s="26"/>
      <c r="B86" s="27"/>
      <c r="C86" s="28" t="s">
        <v>185</v>
      </c>
      <c r="D86" s="47" t="s">
        <v>186</v>
      </c>
      <c r="E86" s="48" t="s">
        <v>187</v>
      </c>
      <c r="F86" s="31">
        <v>5000</v>
      </c>
      <c r="G86" s="31">
        <f t="shared" si="22"/>
        <v>0</v>
      </c>
      <c r="H86" s="31">
        <v>5000</v>
      </c>
      <c r="I86" s="32">
        <v>0</v>
      </c>
      <c r="J86" s="33">
        <f t="shared" si="23"/>
        <v>0</v>
      </c>
      <c r="K86" s="33">
        <v>5000</v>
      </c>
      <c r="L86" s="34">
        <f>0+$M86+$N86+$O86+$P86+$Q86+$R86+$S86+$T86+$U86+$V86</f>
        <v>5000</v>
      </c>
      <c r="M86" s="35">
        <v>0</v>
      </c>
      <c r="N86" s="35"/>
      <c r="O86" s="35"/>
      <c r="P86" s="35"/>
      <c r="Q86" s="35"/>
      <c r="R86" s="35"/>
      <c r="S86" s="35"/>
      <c r="T86" s="35"/>
      <c r="U86" s="35">
        <v>5000</v>
      </c>
      <c r="V86" s="35"/>
    </row>
    <row r="87" spans="1:22" s="36" customFormat="1" ht="12.75">
      <c r="A87" s="26"/>
      <c r="B87" s="27"/>
      <c r="C87" s="28" t="s">
        <v>188</v>
      </c>
      <c r="D87" s="47" t="s">
        <v>189</v>
      </c>
      <c r="E87" s="48" t="s">
        <v>190</v>
      </c>
      <c r="F87" s="31">
        <v>5000</v>
      </c>
      <c r="G87" s="31">
        <f t="shared" si="22"/>
        <v>0</v>
      </c>
      <c r="H87" s="31">
        <v>5000</v>
      </c>
      <c r="I87" s="32">
        <v>0</v>
      </c>
      <c r="J87" s="33">
        <f t="shared" si="23"/>
        <v>0</v>
      </c>
      <c r="K87" s="33">
        <v>5000</v>
      </c>
      <c r="L87" s="34">
        <f>0+$M87+$N87+$O87+$P87+$Q87+$R87+$S87+$T87+$U87+$V87</f>
        <v>5000</v>
      </c>
      <c r="M87" s="35">
        <v>0</v>
      </c>
      <c r="N87" s="35"/>
      <c r="O87" s="35"/>
      <c r="P87" s="35"/>
      <c r="Q87" s="35"/>
      <c r="R87" s="35"/>
      <c r="S87" s="35"/>
      <c r="T87" s="35"/>
      <c r="U87" s="35">
        <v>5000</v>
      </c>
      <c r="V87" s="35"/>
    </row>
    <row r="88" spans="1:22" s="36" customFormat="1" ht="12.75">
      <c r="A88" s="26"/>
      <c r="B88" s="27"/>
      <c r="C88" s="28"/>
      <c r="D88" s="47" t="s">
        <v>191</v>
      </c>
      <c r="E88" s="48" t="s">
        <v>192</v>
      </c>
      <c r="F88" s="31">
        <v>0</v>
      </c>
      <c r="G88" s="31">
        <v>0</v>
      </c>
      <c r="H88" s="31">
        <v>0</v>
      </c>
      <c r="I88" s="31">
        <v>0</v>
      </c>
      <c r="J88" s="33">
        <f t="shared" si="23"/>
        <v>7900</v>
      </c>
      <c r="K88" s="33">
        <v>7900</v>
      </c>
      <c r="L88" s="34">
        <f>0+$M88+$N88+$O88+$P88+$Q88+$R88+$S88+$T88+$U88+$V88</f>
        <v>7900</v>
      </c>
      <c r="M88" s="35">
        <v>0</v>
      </c>
      <c r="N88" s="35"/>
      <c r="O88" s="35"/>
      <c r="P88" s="35"/>
      <c r="Q88" s="35"/>
      <c r="R88" s="35"/>
      <c r="S88" s="35"/>
      <c r="T88" s="35"/>
      <c r="U88" s="35">
        <v>7900</v>
      </c>
      <c r="V88" s="35"/>
    </row>
    <row r="89" spans="1:22" s="36" customFormat="1" ht="12.75">
      <c r="A89" s="26"/>
      <c r="B89" s="27"/>
      <c r="C89" s="28" t="s">
        <v>193</v>
      </c>
      <c r="D89" s="47" t="s">
        <v>194</v>
      </c>
      <c r="E89" s="48" t="s">
        <v>195</v>
      </c>
      <c r="F89" s="31">
        <v>200000</v>
      </c>
      <c r="G89" s="31">
        <f t="shared" si="22"/>
        <v>0</v>
      </c>
      <c r="H89" s="31">
        <v>200000</v>
      </c>
      <c r="I89" s="32">
        <v>97415.13</v>
      </c>
      <c r="J89" s="33">
        <f t="shared" si="23"/>
        <v>0</v>
      </c>
      <c r="K89" s="33">
        <v>200000</v>
      </c>
      <c r="L89" s="34">
        <f>0+$M89+$N89+$O89+$P89+$Q89+$R89+$S89+$T89+$U89+$V89</f>
        <v>200000</v>
      </c>
      <c r="M89" s="35">
        <v>0</v>
      </c>
      <c r="N89" s="35"/>
      <c r="O89" s="35"/>
      <c r="P89" s="35"/>
      <c r="Q89" s="35"/>
      <c r="R89" s="35"/>
      <c r="S89" s="35"/>
      <c r="T89" s="35"/>
      <c r="U89" s="35">
        <v>200000</v>
      </c>
      <c r="V89" s="35"/>
    </row>
    <row r="90" spans="1:22" s="36" customFormat="1" ht="25.5">
      <c r="A90" s="26" t="s">
        <v>196</v>
      </c>
      <c r="B90" s="27"/>
      <c r="C90" s="28"/>
      <c r="D90" s="29"/>
      <c r="E90" s="30" t="s">
        <v>197</v>
      </c>
      <c r="F90" s="38">
        <f>0+F$91+F$93+F$96+F$99+F$102+F$106+F$109+F$111+F$114+F$123+F$125</f>
        <v>6552500</v>
      </c>
      <c r="G90" s="38">
        <f t="shared" si="22"/>
        <v>229600</v>
      </c>
      <c r="H90" s="38">
        <f>0+H$91+H$93+H$96+H$99+H$102+H$106+H$109+H$111+H$114+H$123+H$125</f>
        <v>6782100</v>
      </c>
      <c r="I90" s="39">
        <f>0+I$91+I$93+I$96+I$99+I$102+I$106+I$109+I$111+I$114+I$123+I$125+I$127</f>
        <v>1103587.04</v>
      </c>
      <c r="J90" s="40">
        <f t="shared" si="23"/>
        <v>-241000</v>
      </c>
      <c r="K90" s="40">
        <f>0+K$91+K$93+K$96+K$99+K$102+K$106+K$109+K$111+K$114+K$123+K$125+K$127</f>
        <v>6311500</v>
      </c>
      <c r="L90" s="41">
        <f>0+L$91+L$93+L$96+L$99+L$102+L$106+L$109+L$111+L$114+L$123+L$125+L$127</f>
        <v>6311500</v>
      </c>
      <c r="M90" s="40">
        <f>0+M$91+M$93+M$96+M$99+M$102+M$106+M$109+M$111+M$114+M$123+M$125+M$127</f>
        <v>0</v>
      </c>
      <c r="N90" s="40">
        <f>0+N$91+N$93+N$96+N$99+N$102+N$106+N$109+N$111+N$114+N$123+N$125+N$127</f>
        <v>5606500</v>
      </c>
      <c r="O90" s="40">
        <f aca="true" t="shared" si="25" ref="O90:V90">0+O$91+O$93+O$96+O$99+O$102+O$106+O$109+O$111+O$114+O$123+O$125+O$127</f>
        <v>0</v>
      </c>
      <c r="P90" s="40">
        <f t="shared" si="25"/>
        <v>200000</v>
      </c>
      <c r="Q90" s="40">
        <f t="shared" si="25"/>
        <v>50000</v>
      </c>
      <c r="R90" s="40">
        <f t="shared" si="25"/>
        <v>0</v>
      </c>
      <c r="S90" s="40">
        <f>0+S$91+S$93+S$96+S$99+S$102+S$106+S$109+S$111+S$114+S$123+S$125+S$127</f>
        <v>0</v>
      </c>
      <c r="T90" s="40">
        <f t="shared" si="25"/>
        <v>110000</v>
      </c>
      <c r="U90" s="40">
        <f t="shared" si="25"/>
        <v>345000</v>
      </c>
      <c r="V90" s="40">
        <f t="shared" si="25"/>
        <v>0</v>
      </c>
    </row>
    <row r="91" spans="1:22" s="36" customFormat="1" ht="25.5">
      <c r="A91" s="26" t="s">
        <v>198</v>
      </c>
      <c r="B91" s="27" t="s">
        <v>55</v>
      </c>
      <c r="C91" s="28"/>
      <c r="D91" s="29"/>
      <c r="E91" s="42" t="s">
        <v>199</v>
      </c>
      <c r="F91" s="43">
        <f>0+F$92</f>
        <v>500000</v>
      </c>
      <c r="G91" s="43">
        <f t="shared" si="22"/>
        <v>-25000</v>
      </c>
      <c r="H91" s="43">
        <f>0+H$92</f>
        <v>475000</v>
      </c>
      <c r="I91" s="44">
        <f>0+I$92</f>
        <v>0</v>
      </c>
      <c r="J91" s="45">
        <f t="shared" si="23"/>
        <v>0</v>
      </c>
      <c r="K91" s="45">
        <f aca="true" t="shared" si="26" ref="K91:V91">0+K$92</f>
        <v>500000</v>
      </c>
      <c r="L91" s="41">
        <f t="shared" si="26"/>
        <v>500000</v>
      </c>
      <c r="M91" s="46">
        <f t="shared" si="26"/>
        <v>0</v>
      </c>
      <c r="N91" s="46">
        <f t="shared" si="26"/>
        <v>500000</v>
      </c>
      <c r="O91" s="46">
        <f t="shared" si="26"/>
        <v>0</v>
      </c>
      <c r="P91" s="46">
        <f t="shared" si="26"/>
        <v>0</v>
      </c>
      <c r="Q91" s="46">
        <f t="shared" si="26"/>
        <v>0</v>
      </c>
      <c r="R91" s="46">
        <f t="shared" si="26"/>
        <v>0</v>
      </c>
      <c r="S91" s="46">
        <f t="shared" si="26"/>
        <v>0</v>
      </c>
      <c r="T91" s="46">
        <f t="shared" si="26"/>
        <v>0</v>
      </c>
      <c r="U91" s="46">
        <f t="shared" si="26"/>
        <v>0</v>
      </c>
      <c r="V91" s="46">
        <f t="shared" si="26"/>
        <v>0</v>
      </c>
    </row>
    <row r="92" spans="1:22" s="36" customFormat="1" ht="12.75">
      <c r="A92" s="26"/>
      <c r="B92" s="27"/>
      <c r="C92" s="28" t="s">
        <v>200</v>
      </c>
      <c r="D92" s="47" t="s">
        <v>201</v>
      </c>
      <c r="E92" s="48" t="s">
        <v>202</v>
      </c>
      <c r="F92" s="31">
        <v>500000</v>
      </c>
      <c r="G92" s="31">
        <f t="shared" si="22"/>
        <v>-25000</v>
      </c>
      <c r="H92" s="31">
        <v>475000</v>
      </c>
      <c r="I92" s="32">
        <v>0</v>
      </c>
      <c r="J92" s="33">
        <f t="shared" si="23"/>
        <v>0</v>
      </c>
      <c r="K92" s="31">
        <v>500000</v>
      </c>
      <c r="L92" s="34">
        <f>0+$M92+$N92+$O92+$P92+$Q92+$R92+$S92+$T92+$U92+$V92</f>
        <v>500000</v>
      </c>
      <c r="M92" s="35"/>
      <c r="N92" s="35">
        <v>500000</v>
      </c>
      <c r="O92" s="35"/>
      <c r="P92" s="35"/>
      <c r="Q92" s="35"/>
      <c r="R92" s="35"/>
      <c r="S92" s="35"/>
      <c r="T92" s="35"/>
      <c r="U92" s="35"/>
      <c r="V92" s="35"/>
    </row>
    <row r="93" spans="1:22" s="36" customFormat="1" ht="12.75">
      <c r="A93" s="26" t="s">
        <v>203</v>
      </c>
      <c r="B93" s="27" t="s">
        <v>55</v>
      </c>
      <c r="C93" s="28"/>
      <c r="D93" s="29"/>
      <c r="E93" s="42" t="s">
        <v>204</v>
      </c>
      <c r="F93" s="43">
        <f>0+F$94+F$95</f>
        <v>120000</v>
      </c>
      <c r="G93" s="43">
        <f t="shared" si="22"/>
        <v>0</v>
      </c>
      <c r="H93" s="43">
        <f>0+H$94+H$95</f>
        <v>120000</v>
      </c>
      <c r="I93" s="44">
        <f>0+I$94+I$95</f>
        <v>16236</v>
      </c>
      <c r="J93" s="45">
        <f t="shared" si="23"/>
        <v>0</v>
      </c>
      <c r="K93" s="45">
        <f aca="true" t="shared" si="27" ref="K93:V93">0+K$94+K$95</f>
        <v>120000</v>
      </c>
      <c r="L93" s="41">
        <f t="shared" si="27"/>
        <v>120000</v>
      </c>
      <c r="M93" s="46">
        <f t="shared" si="27"/>
        <v>0</v>
      </c>
      <c r="N93" s="46">
        <f t="shared" si="27"/>
        <v>70000</v>
      </c>
      <c r="O93" s="46">
        <f t="shared" si="27"/>
        <v>0</v>
      </c>
      <c r="P93" s="46">
        <f t="shared" si="27"/>
        <v>0</v>
      </c>
      <c r="Q93" s="46">
        <f t="shared" si="27"/>
        <v>50000</v>
      </c>
      <c r="R93" s="46">
        <f t="shared" si="27"/>
        <v>0</v>
      </c>
      <c r="S93" s="46">
        <f t="shared" si="27"/>
        <v>0</v>
      </c>
      <c r="T93" s="46">
        <f t="shared" si="27"/>
        <v>0</v>
      </c>
      <c r="U93" s="46">
        <f t="shared" si="27"/>
        <v>0</v>
      </c>
      <c r="V93" s="46">
        <f t="shared" si="27"/>
        <v>0</v>
      </c>
    </row>
    <row r="94" spans="1:22" s="36" customFormat="1" ht="12.75">
      <c r="A94" s="26"/>
      <c r="B94" s="27"/>
      <c r="C94" s="28" t="s">
        <v>205</v>
      </c>
      <c r="D94" s="47" t="s">
        <v>108</v>
      </c>
      <c r="E94" s="48" t="s">
        <v>109</v>
      </c>
      <c r="F94" s="31">
        <v>30000</v>
      </c>
      <c r="G94" s="31">
        <f t="shared" si="22"/>
        <v>0</v>
      </c>
      <c r="H94" s="31">
        <v>30000</v>
      </c>
      <c r="I94" s="32">
        <v>0</v>
      </c>
      <c r="J94" s="33">
        <f t="shared" si="23"/>
        <v>0</v>
      </c>
      <c r="K94" s="31">
        <v>30000</v>
      </c>
      <c r="L94" s="34">
        <f>0+$M94+$N94+$O94+$P94+$Q94+$R94+$S94+$T94+$U94+$V94</f>
        <v>30000</v>
      </c>
      <c r="M94" s="35"/>
      <c r="N94" s="35">
        <v>30000</v>
      </c>
      <c r="O94" s="35"/>
      <c r="P94" s="35"/>
      <c r="Q94" s="35"/>
      <c r="R94" s="35"/>
      <c r="S94" s="35"/>
      <c r="T94" s="35"/>
      <c r="U94" s="35"/>
      <c r="V94" s="35"/>
    </row>
    <row r="95" spans="1:22" s="36" customFormat="1" ht="12.75">
      <c r="A95" s="26"/>
      <c r="B95" s="27"/>
      <c r="C95" s="28" t="s">
        <v>206</v>
      </c>
      <c r="D95" s="47" t="s">
        <v>201</v>
      </c>
      <c r="E95" s="48" t="s">
        <v>202</v>
      </c>
      <c r="F95" s="31">
        <v>90000</v>
      </c>
      <c r="G95" s="31">
        <f t="shared" si="22"/>
        <v>0</v>
      </c>
      <c r="H95" s="31">
        <v>90000</v>
      </c>
      <c r="I95" s="32">
        <v>16236</v>
      </c>
      <c r="J95" s="33">
        <f t="shared" si="23"/>
        <v>0</v>
      </c>
      <c r="K95" s="31">
        <v>90000</v>
      </c>
      <c r="L95" s="34">
        <f>0+$M95+$N95+$O95+$P95+$Q95+$R95+$S95+$T95+$U95+$V95</f>
        <v>90000</v>
      </c>
      <c r="M95" s="35"/>
      <c r="N95" s="35">
        <v>40000</v>
      </c>
      <c r="O95" s="35"/>
      <c r="P95" s="35"/>
      <c r="Q95" s="35">
        <v>50000</v>
      </c>
      <c r="R95" s="35"/>
      <c r="S95" s="35"/>
      <c r="T95" s="35"/>
      <c r="U95" s="35"/>
      <c r="V95" s="35"/>
    </row>
    <row r="96" spans="1:22" s="36" customFormat="1" ht="12.75">
      <c r="A96" s="26" t="s">
        <v>207</v>
      </c>
      <c r="B96" s="27" t="s">
        <v>55</v>
      </c>
      <c r="C96" s="28"/>
      <c r="D96" s="29"/>
      <c r="E96" s="42" t="s">
        <v>208</v>
      </c>
      <c r="F96" s="43">
        <f>0+F$97+F$98</f>
        <v>927300</v>
      </c>
      <c r="G96" s="43">
        <f t="shared" si="22"/>
        <v>-42065</v>
      </c>
      <c r="H96" s="43">
        <f>0+H$97+H$98</f>
        <v>885235</v>
      </c>
      <c r="I96" s="44">
        <f>0+I$97+I$98</f>
        <v>0</v>
      </c>
      <c r="J96" s="45">
        <f t="shared" si="23"/>
        <v>-927300</v>
      </c>
      <c r="K96" s="45">
        <f aca="true" t="shared" si="28" ref="K96:V96">0+K$97+K$98</f>
        <v>0</v>
      </c>
      <c r="L96" s="41">
        <f t="shared" si="28"/>
        <v>0</v>
      </c>
      <c r="M96" s="46">
        <f t="shared" si="28"/>
        <v>0</v>
      </c>
      <c r="N96" s="46">
        <f t="shared" si="28"/>
        <v>0</v>
      </c>
      <c r="O96" s="46">
        <f t="shared" si="28"/>
        <v>0</v>
      </c>
      <c r="P96" s="46">
        <f t="shared" si="28"/>
        <v>0</v>
      </c>
      <c r="Q96" s="46">
        <f t="shared" si="28"/>
        <v>0</v>
      </c>
      <c r="R96" s="46">
        <f t="shared" si="28"/>
        <v>0</v>
      </c>
      <c r="S96" s="46">
        <f t="shared" si="28"/>
        <v>0</v>
      </c>
      <c r="T96" s="46">
        <f t="shared" si="28"/>
        <v>0</v>
      </c>
      <c r="U96" s="46">
        <f t="shared" si="28"/>
        <v>0</v>
      </c>
      <c r="V96" s="46">
        <f t="shared" si="28"/>
        <v>0</v>
      </c>
    </row>
    <row r="97" spans="1:22" s="36" customFormat="1" ht="12.75">
      <c r="A97" s="26"/>
      <c r="B97" s="27"/>
      <c r="C97" s="28" t="s">
        <v>209</v>
      </c>
      <c r="D97" s="47" t="s">
        <v>201</v>
      </c>
      <c r="E97" s="48" t="s">
        <v>202</v>
      </c>
      <c r="F97" s="31">
        <v>86000</v>
      </c>
      <c r="G97" s="31">
        <f t="shared" si="22"/>
        <v>0</v>
      </c>
      <c r="H97" s="31">
        <v>86000</v>
      </c>
      <c r="I97" s="32">
        <v>0</v>
      </c>
      <c r="J97" s="33">
        <f t="shared" si="23"/>
        <v>-86000</v>
      </c>
      <c r="K97" s="33">
        <v>0</v>
      </c>
      <c r="L97" s="34">
        <f>0+$M97+$N97+$O97+$P97+$Q97+$R97+$S97+$T97+$U97+$V97</f>
        <v>0</v>
      </c>
      <c r="M97" s="35"/>
      <c r="N97" s="35">
        <v>0</v>
      </c>
      <c r="O97" s="35"/>
      <c r="P97" s="35"/>
      <c r="Q97" s="35"/>
      <c r="R97" s="35"/>
      <c r="S97" s="35"/>
      <c r="T97" s="35"/>
      <c r="U97" s="35"/>
      <c r="V97" s="35"/>
    </row>
    <row r="98" spans="1:22" s="36" customFormat="1" ht="12.75">
      <c r="A98" s="26"/>
      <c r="B98" s="27"/>
      <c r="C98" s="28" t="s">
        <v>210</v>
      </c>
      <c r="D98" s="47" t="s">
        <v>211</v>
      </c>
      <c r="E98" s="48" t="s">
        <v>212</v>
      </c>
      <c r="F98" s="31">
        <v>841300</v>
      </c>
      <c r="G98" s="31">
        <f t="shared" si="22"/>
        <v>-42065</v>
      </c>
      <c r="H98" s="31">
        <v>799235</v>
      </c>
      <c r="I98" s="32">
        <v>0</v>
      </c>
      <c r="J98" s="33">
        <f t="shared" si="23"/>
        <v>-841300</v>
      </c>
      <c r="K98" s="33">
        <v>0</v>
      </c>
      <c r="L98" s="34">
        <f>0+$M98+$N98+$O98+$P98+$Q98+$R98+$S98+$T98+$U98+$V98</f>
        <v>0</v>
      </c>
      <c r="M98" s="35"/>
      <c r="N98" s="35">
        <v>0</v>
      </c>
      <c r="O98" s="35"/>
      <c r="P98" s="35"/>
      <c r="Q98" s="35"/>
      <c r="R98" s="35"/>
      <c r="S98" s="35"/>
      <c r="T98" s="35"/>
      <c r="U98" s="35"/>
      <c r="V98" s="35"/>
    </row>
    <row r="99" spans="1:22" s="36" customFormat="1" ht="25.5">
      <c r="A99" s="26" t="s">
        <v>213</v>
      </c>
      <c r="B99" s="27" t="s">
        <v>55</v>
      </c>
      <c r="C99" s="28"/>
      <c r="D99" s="29"/>
      <c r="E99" s="42" t="s">
        <v>214</v>
      </c>
      <c r="F99" s="43">
        <f>0+F$100+F$101</f>
        <v>2000000</v>
      </c>
      <c r="G99" s="43">
        <f t="shared" si="22"/>
        <v>0</v>
      </c>
      <c r="H99" s="43">
        <f>0+H$100+H$101</f>
        <v>2000000</v>
      </c>
      <c r="I99" s="44">
        <f>0+I$100+I$101</f>
        <v>0</v>
      </c>
      <c r="J99" s="45">
        <f t="shared" si="23"/>
        <v>0</v>
      </c>
      <c r="K99" s="45">
        <f aca="true" t="shared" si="29" ref="K99:V99">0+K$100+K$101</f>
        <v>2000000</v>
      </c>
      <c r="L99" s="41">
        <f t="shared" si="29"/>
        <v>2000000</v>
      </c>
      <c r="M99" s="46">
        <f t="shared" si="29"/>
        <v>0</v>
      </c>
      <c r="N99" s="46">
        <f t="shared" si="29"/>
        <v>1800000</v>
      </c>
      <c r="O99" s="46">
        <f t="shared" si="29"/>
        <v>0</v>
      </c>
      <c r="P99" s="46">
        <f t="shared" si="29"/>
        <v>200000</v>
      </c>
      <c r="Q99" s="46">
        <f t="shared" si="29"/>
        <v>0</v>
      </c>
      <c r="R99" s="46">
        <f t="shared" si="29"/>
        <v>0</v>
      </c>
      <c r="S99" s="46">
        <f t="shared" si="29"/>
        <v>0</v>
      </c>
      <c r="T99" s="46">
        <f t="shared" si="29"/>
        <v>0</v>
      </c>
      <c r="U99" s="46">
        <f t="shared" si="29"/>
        <v>0</v>
      </c>
      <c r="V99" s="46">
        <f t="shared" si="29"/>
        <v>0</v>
      </c>
    </row>
    <row r="100" spans="1:22" s="36" customFormat="1" ht="12.75">
      <c r="A100" s="26"/>
      <c r="B100" s="27"/>
      <c r="C100" s="28" t="s">
        <v>215</v>
      </c>
      <c r="D100" s="47" t="s">
        <v>201</v>
      </c>
      <c r="E100" s="48" t="s">
        <v>202</v>
      </c>
      <c r="F100" s="31">
        <v>456000</v>
      </c>
      <c r="G100" s="31">
        <f t="shared" si="22"/>
        <v>0</v>
      </c>
      <c r="H100" s="31">
        <v>456000</v>
      </c>
      <c r="I100" s="32">
        <v>0</v>
      </c>
      <c r="J100" s="33">
        <f t="shared" si="23"/>
        <v>0</v>
      </c>
      <c r="K100" s="31">
        <v>456000</v>
      </c>
      <c r="L100" s="34">
        <f>0+$M100+$N100+$O100+$P100+$Q100+$R100+$S100+$T100+$U100+$V100</f>
        <v>456000</v>
      </c>
      <c r="M100" s="35"/>
      <c r="N100" s="35">
        <v>456000</v>
      </c>
      <c r="O100" s="35"/>
      <c r="P100" s="35"/>
      <c r="Q100" s="35"/>
      <c r="R100" s="35"/>
      <c r="S100" s="35"/>
      <c r="T100" s="35"/>
      <c r="U100" s="35"/>
      <c r="V100" s="35"/>
    </row>
    <row r="101" spans="1:22" s="36" customFormat="1" ht="12.75">
      <c r="A101" s="26"/>
      <c r="B101" s="27"/>
      <c r="C101" s="28" t="s">
        <v>216</v>
      </c>
      <c r="D101" s="47" t="s">
        <v>211</v>
      </c>
      <c r="E101" s="48" t="s">
        <v>212</v>
      </c>
      <c r="F101" s="31">
        <v>1544000</v>
      </c>
      <c r="G101" s="31">
        <f t="shared" si="22"/>
        <v>0</v>
      </c>
      <c r="H101" s="31">
        <v>1544000</v>
      </c>
      <c r="I101" s="32">
        <v>0</v>
      </c>
      <c r="J101" s="33">
        <f t="shared" si="23"/>
        <v>0</v>
      </c>
      <c r="K101" s="31">
        <v>1544000</v>
      </c>
      <c r="L101" s="34">
        <f>0+$M101+$N101+$O101+$P101+$Q101+$R101+$S101+$T101+$U101+$V101</f>
        <v>1544000</v>
      </c>
      <c r="M101" s="35"/>
      <c r="N101" s="35">
        <v>1344000</v>
      </c>
      <c r="O101" s="35"/>
      <c r="P101" s="35">
        <v>200000</v>
      </c>
      <c r="Q101" s="35"/>
      <c r="R101" s="35"/>
      <c r="S101" s="35"/>
      <c r="T101" s="35"/>
      <c r="U101" s="35"/>
      <c r="V101" s="35"/>
    </row>
    <row r="102" spans="1:22" s="36" customFormat="1" ht="12.75">
      <c r="A102" s="26" t="s">
        <v>217</v>
      </c>
      <c r="B102" s="27" t="s">
        <v>55</v>
      </c>
      <c r="C102" s="28"/>
      <c r="D102" s="29"/>
      <c r="E102" s="42" t="s">
        <v>218</v>
      </c>
      <c r="F102" s="43">
        <f>0+F$103+F$104+F$105</f>
        <v>610000</v>
      </c>
      <c r="G102" s="43">
        <f t="shared" si="22"/>
        <v>0</v>
      </c>
      <c r="H102" s="43">
        <f>0+H$103+H$104+H$105</f>
        <v>610000</v>
      </c>
      <c r="I102" s="44">
        <f>0+I$103+I$104+I$105</f>
        <v>43932.26</v>
      </c>
      <c r="J102" s="45">
        <f t="shared" si="23"/>
        <v>0</v>
      </c>
      <c r="K102" s="45">
        <f aca="true" t="shared" si="30" ref="K102:V102">0+K$103+K$104+K$105</f>
        <v>610000</v>
      </c>
      <c r="L102" s="41">
        <f t="shared" si="30"/>
        <v>610000</v>
      </c>
      <c r="M102" s="46">
        <f t="shared" si="30"/>
        <v>0</v>
      </c>
      <c r="N102" s="46">
        <f t="shared" si="30"/>
        <v>610000</v>
      </c>
      <c r="O102" s="46">
        <f t="shared" si="30"/>
        <v>0</v>
      </c>
      <c r="P102" s="46">
        <f t="shared" si="30"/>
        <v>0</v>
      </c>
      <c r="Q102" s="46">
        <f t="shared" si="30"/>
        <v>0</v>
      </c>
      <c r="R102" s="46">
        <f t="shared" si="30"/>
        <v>0</v>
      </c>
      <c r="S102" s="46">
        <f t="shared" si="30"/>
        <v>0</v>
      </c>
      <c r="T102" s="46">
        <f t="shared" si="30"/>
        <v>0</v>
      </c>
      <c r="U102" s="46">
        <f t="shared" si="30"/>
        <v>0</v>
      </c>
      <c r="V102" s="46">
        <f t="shared" si="30"/>
        <v>0</v>
      </c>
    </row>
    <row r="103" spans="1:22" s="36" customFormat="1" ht="12.75">
      <c r="A103" s="26"/>
      <c r="B103" s="27"/>
      <c r="C103" s="28" t="s">
        <v>219</v>
      </c>
      <c r="D103" s="47" t="s">
        <v>163</v>
      </c>
      <c r="E103" s="48" t="s">
        <v>164</v>
      </c>
      <c r="F103" s="31">
        <v>10000</v>
      </c>
      <c r="G103" s="31">
        <f t="shared" si="22"/>
        <v>0</v>
      </c>
      <c r="H103" s="31">
        <v>10000</v>
      </c>
      <c r="I103" s="32">
        <v>943.71</v>
      </c>
      <c r="J103" s="33">
        <f t="shared" si="23"/>
        <v>2000</v>
      </c>
      <c r="K103" s="31">
        <v>12000</v>
      </c>
      <c r="L103" s="34">
        <f>0+$M103+$N103+$O103+$P103+$Q103+$R103+$S103+$T103+$U103+$V103</f>
        <v>12000</v>
      </c>
      <c r="M103" s="35"/>
      <c r="N103" s="35">
        <v>12000</v>
      </c>
      <c r="O103" s="35"/>
      <c r="P103" s="35"/>
      <c r="Q103" s="35"/>
      <c r="R103" s="35"/>
      <c r="S103" s="35"/>
      <c r="T103" s="35"/>
      <c r="U103" s="35"/>
      <c r="V103" s="35"/>
    </row>
    <row r="104" spans="1:22" s="36" customFormat="1" ht="12.75">
      <c r="A104" s="26"/>
      <c r="B104" s="27"/>
      <c r="C104" s="28" t="s">
        <v>220</v>
      </c>
      <c r="D104" s="47" t="s">
        <v>221</v>
      </c>
      <c r="E104" s="48" t="s">
        <v>222</v>
      </c>
      <c r="F104" s="31">
        <v>400000</v>
      </c>
      <c r="G104" s="31">
        <f t="shared" si="22"/>
        <v>0</v>
      </c>
      <c r="H104" s="31">
        <v>400000</v>
      </c>
      <c r="I104" s="32">
        <v>37988.55</v>
      </c>
      <c r="J104" s="33">
        <f t="shared" si="23"/>
        <v>0</v>
      </c>
      <c r="K104" s="31">
        <v>400000</v>
      </c>
      <c r="L104" s="34">
        <f>0+$M104+$N104+$O104+$P104+$Q104+$R104+$S104+$T104+$U104+$V104</f>
        <v>400000</v>
      </c>
      <c r="M104" s="35"/>
      <c r="N104" s="35">
        <v>400000</v>
      </c>
      <c r="O104" s="35"/>
      <c r="P104" s="35"/>
      <c r="Q104" s="35"/>
      <c r="R104" s="35"/>
      <c r="S104" s="35"/>
      <c r="T104" s="35"/>
      <c r="U104" s="35"/>
      <c r="V104" s="35"/>
    </row>
    <row r="105" spans="1:22" s="36" customFormat="1" ht="12.75">
      <c r="A105" s="26"/>
      <c r="B105" s="27"/>
      <c r="C105" s="28" t="s">
        <v>223</v>
      </c>
      <c r="D105" s="47" t="s">
        <v>201</v>
      </c>
      <c r="E105" s="48" t="s">
        <v>202</v>
      </c>
      <c r="F105" s="31">
        <v>200000</v>
      </c>
      <c r="G105" s="31">
        <f t="shared" si="22"/>
        <v>0</v>
      </c>
      <c r="H105" s="31">
        <v>200000</v>
      </c>
      <c r="I105" s="32">
        <v>5000</v>
      </c>
      <c r="J105" s="33">
        <f t="shared" si="23"/>
        <v>-2000</v>
      </c>
      <c r="K105" s="31">
        <v>198000</v>
      </c>
      <c r="L105" s="34">
        <f>0+$M105+$N105+$O105+$P105+$Q105+$R105+$S105+$T105+$U105+$V105</f>
        <v>198000</v>
      </c>
      <c r="M105" s="35"/>
      <c r="N105" s="35">
        <v>198000</v>
      </c>
      <c r="O105" s="35"/>
      <c r="P105" s="35"/>
      <c r="Q105" s="35"/>
      <c r="R105" s="35"/>
      <c r="S105" s="35"/>
      <c r="T105" s="35"/>
      <c r="U105" s="35"/>
      <c r="V105" s="35"/>
    </row>
    <row r="106" spans="1:22" s="36" customFormat="1" ht="12.75">
      <c r="A106" s="26" t="s">
        <v>224</v>
      </c>
      <c r="B106" s="27" t="s">
        <v>55</v>
      </c>
      <c r="C106" s="28"/>
      <c r="D106" s="29"/>
      <c r="E106" s="42" t="s">
        <v>225</v>
      </c>
      <c r="F106" s="43">
        <f>0+F$107+F$108</f>
        <v>880000</v>
      </c>
      <c r="G106" s="43">
        <f t="shared" si="22"/>
        <v>-25835</v>
      </c>
      <c r="H106" s="43">
        <f>0+H$107+H$108</f>
        <v>854165</v>
      </c>
      <c r="I106" s="44">
        <f>0+I$107+I$108</f>
        <v>421245.74</v>
      </c>
      <c r="J106" s="45">
        <f t="shared" si="23"/>
        <v>16500</v>
      </c>
      <c r="K106" s="45">
        <f aca="true" t="shared" si="31" ref="K106:V106">0+K$107+K$108</f>
        <v>896500</v>
      </c>
      <c r="L106" s="41">
        <f t="shared" si="31"/>
        <v>896500</v>
      </c>
      <c r="M106" s="46">
        <f t="shared" si="31"/>
        <v>0</v>
      </c>
      <c r="N106" s="46">
        <f t="shared" si="31"/>
        <v>896500</v>
      </c>
      <c r="O106" s="46">
        <f t="shared" si="31"/>
        <v>0</v>
      </c>
      <c r="P106" s="46">
        <f t="shared" si="31"/>
        <v>0</v>
      </c>
      <c r="Q106" s="46">
        <f t="shared" si="31"/>
        <v>0</v>
      </c>
      <c r="R106" s="46">
        <f t="shared" si="31"/>
        <v>0</v>
      </c>
      <c r="S106" s="46">
        <f t="shared" si="31"/>
        <v>0</v>
      </c>
      <c r="T106" s="46">
        <f t="shared" si="31"/>
        <v>0</v>
      </c>
      <c r="U106" s="46">
        <f t="shared" si="31"/>
        <v>0</v>
      </c>
      <c r="V106" s="46">
        <f t="shared" si="31"/>
        <v>0</v>
      </c>
    </row>
    <row r="107" spans="1:22" s="36" customFormat="1" ht="12.75">
      <c r="A107" s="26"/>
      <c r="B107" s="27"/>
      <c r="C107" s="28" t="s">
        <v>226</v>
      </c>
      <c r="D107" s="47" t="s">
        <v>63</v>
      </c>
      <c r="E107" s="48" t="s">
        <v>64</v>
      </c>
      <c r="F107" s="31">
        <v>150000</v>
      </c>
      <c r="G107" s="31">
        <f t="shared" si="22"/>
        <v>0</v>
      </c>
      <c r="H107" s="31">
        <v>150000</v>
      </c>
      <c r="I107" s="32">
        <v>154885.95</v>
      </c>
      <c r="J107" s="33">
        <f t="shared" si="23"/>
        <v>116500</v>
      </c>
      <c r="K107" s="33">
        <v>266500</v>
      </c>
      <c r="L107" s="34">
        <f>0+$M107+$N107+$O107+$P107+$Q107+$R107+$S107+$T107+$U107+$V107</f>
        <v>266500</v>
      </c>
      <c r="M107" s="35"/>
      <c r="N107" s="33">
        <v>266500</v>
      </c>
      <c r="O107" s="35"/>
      <c r="P107" s="35"/>
      <c r="Q107" s="35"/>
      <c r="R107" s="35"/>
      <c r="S107" s="35"/>
      <c r="T107" s="35"/>
      <c r="U107" s="35"/>
      <c r="V107" s="35"/>
    </row>
    <row r="108" spans="1:22" s="36" customFormat="1" ht="12.75">
      <c r="A108" s="26"/>
      <c r="B108" s="27"/>
      <c r="C108" s="28" t="s">
        <v>227</v>
      </c>
      <c r="D108" s="47" t="s">
        <v>201</v>
      </c>
      <c r="E108" s="48" t="s">
        <v>202</v>
      </c>
      <c r="F108" s="31">
        <v>730000</v>
      </c>
      <c r="G108" s="31">
        <f t="shared" si="22"/>
        <v>-25835</v>
      </c>
      <c r="H108" s="31">
        <v>704165</v>
      </c>
      <c r="I108" s="32">
        <v>266359.79</v>
      </c>
      <c r="J108" s="33">
        <f t="shared" si="23"/>
        <v>-100000</v>
      </c>
      <c r="K108" s="33">
        <v>630000</v>
      </c>
      <c r="L108" s="34">
        <f>0+$M108+$N108+$O108+$P108+$Q108+$R108+$S108+$T108+$U108+$V108</f>
        <v>630000</v>
      </c>
      <c r="M108" s="35"/>
      <c r="N108" s="35">
        <v>630000</v>
      </c>
      <c r="O108" s="35"/>
      <c r="P108" s="35"/>
      <c r="Q108" s="35"/>
      <c r="R108" s="35">
        <v>0</v>
      </c>
      <c r="S108" s="35"/>
      <c r="T108" s="35"/>
      <c r="U108" s="35"/>
      <c r="V108" s="35"/>
    </row>
    <row r="109" spans="1:22" s="36" customFormat="1" ht="25.5">
      <c r="A109" s="26" t="s">
        <v>228</v>
      </c>
      <c r="B109" s="27" t="s">
        <v>55</v>
      </c>
      <c r="C109" s="28"/>
      <c r="D109" s="29"/>
      <c r="E109" s="42" t="s">
        <v>229</v>
      </c>
      <c r="F109" s="43">
        <f>0+F$110</f>
        <v>250000</v>
      </c>
      <c r="G109" s="43">
        <f t="shared" si="22"/>
        <v>45000</v>
      </c>
      <c r="H109" s="43">
        <f>0+H$110</f>
        <v>295000</v>
      </c>
      <c r="I109" s="44">
        <f>0+I$110</f>
        <v>264529.34</v>
      </c>
      <c r="J109" s="45">
        <f t="shared" si="23"/>
        <v>15000</v>
      </c>
      <c r="K109" s="45">
        <f>0+K$110</f>
        <v>265000</v>
      </c>
      <c r="L109" s="41">
        <f aca="true" t="shared" si="32" ref="L109:V109">0+L$110</f>
        <v>265000</v>
      </c>
      <c r="M109" s="46">
        <f t="shared" si="32"/>
        <v>0</v>
      </c>
      <c r="N109" s="46">
        <f t="shared" si="32"/>
        <v>0</v>
      </c>
      <c r="O109" s="46">
        <f t="shared" si="32"/>
        <v>0</v>
      </c>
      <c r="P109" s="46">
        <f t="shared" si="32"/>
        <v>0</v>
      </c>
      <c r="Q109" s="46">
        <f t="shared" si="32"/>
        <v>0</v>
      </c>
      <c r="R109" s="46">
        <f t="shared" si="32"/>
        <v>0</v>
      </c>
      <c r="S109" s="46">
        <f t="shared" si="32"/>
        <v>0</v>
      </c>
      <c r="T109" s="46">
        <f t="shared" si="32"/>
        <v>0</v>
      </c>
      <c r="U109" s="46">
        <f t="shared" si="32"/>
        <v>265000</v>
      </c>
      <c r="V109" s="46">
        <f t="shared" si="32"/>
        <v>0</v>
      </c>
    </row>
    <row r="110" spans="1:22" s="36" customFormat="1" ht="12.75">
      <c r="A110" s="26"/>
      <c r="B110" s="27"/>
      <c r="C110" s="28" t="s">
        <v>230</v>
      </c>
      <c r="D110" s="47" t="s">
        <v>211</v>
      </c>
      <c r="E110" s="48" t="s">
        <v>212</v>
      </c>
      <c r="F110" s="31">
        <v>250000</v>
      </c>
      <c r="G110" s="31">
        <f t="shared" si="22"/>
        <v>45000</v>
      </c>
      <c r="H110" s="31">
        <v>295000</v>
      </c>
      <c r="I110" s="32">
        <v>264529.34</v>
      </c>
      <c r="J110" s="33">
        <f t="shared" si="23"/>
        <v>15000</v>
      </c>
      <c r="K110" s="33">
        <v>265000</v>
      </c>
      <c r="L110" s="34">
        <f>0+$M110+$N110+$O110+$P110+$Q110+$R110+$S110+$T110+$U110+$V110</f>
        <v>265000</v>
      </c>
      <c r="M110" s="35"/>
      <c r="N110" s="35"/>
      <c r="O110" s="35"/>
      <c r="P110" s="35"/>
      <c r="Q110" s="35"/>
      <c r="R110" s="35"/>
      <c r="S110" s="35"/>
      <c r="T110" s="35"/>
      <c r="U110" s="35">
        <v>265000</v>
      </c>
      <c r="V110" s="35"/>
    </row>
    <row r="111" spans="1:22" s="36" customFormat="1" ht="25.5">
      <c r="A111" s="26" t="s">
        <v>231</v>
      </c>
      <c r="B111" s="27" t="s">
        <v>55</v>
      </c>
      <c r="C111" s="28"/>
      <c r="D111" s="29"/>
      <c r="E111" s="42" t="s">
        <v>232</v>
      </c>
      <c r="F111" s="43">
        <f>0+F$112+F$113</f>
        <v>160000</v>
      </c>
      <c r="G111" s="43">
        <f t="shared" si="22"/>
        <v>0</v>
      </c>
      <c r="H111" s="43">
        <f>0+H$112+H$113</f>
        <v>160000</v>
      </c>
      <c r="I111" s="44">
        <f>0+I$112+I$113</f>
        <v>0</v>
      </c>
      <c r="J111" s="45">
        <f t="shared" si="23"/>
        <v>30000</v>
      </c>
      <c r="K111" s="45">
        <f aca="true" t="shared" si="33" ref="K111:V111">0+K$112+K$113</f>
        <v>190000</v>
      </c>
      <c r="L111" s="41">
        <f t="shared" si="33"/>
        <v>190000</v>
      </c>
      <c r="M111" s="46">
        <f t="shared" si="33"/>
        <v>0</v>
      </c>
      <c r="N111" s="46">
        <f t="shared" si="33"/>
        <v>0</v>
      </c>
      <c r="O111" s="46">
        <f t="shared" si="33"/>
        <v>0</v>
      </c>
      <c r="P111" s="46">
        <f t="shared" si="33"/>
        <v>0</v>
      </c>
      <c r="Q111" s="46">
        <f t="shared" si="33"/>
        <v>0</v>
      </c>
      <c r="R111" s="46">
        <f t="shared" si="33"/>
        <v>0</v>
      </c>
      <c r="S111" s="46">
        <f t="shared" si="33"/>
        <v>0</v>
      </c>
      <c r="T111" s="46">
        <f t="shared" si="33"/>
        <v>110000</v>
      </c>
      <c r="U111" s="46">
        <f t="shared" si="33"/>
        <v>80000</v>
      </c>
      <c r="V111" s="46">
        <f t="shared" si="33"/>
        <v>0</v>
      </c>
    </row>
    <row r="112" spans="1:22" s="36" customFormat="1" ht="12.75">
      <c r="A112" s="26"/>
      <c r="B112" s="27"/>
      <c r="C112" s="28" t="s">
        <v>233</v>
      </c>
      <c r="D112" s="47" t="s">
        <v>234</v>
      </c>
      <c r="E112" s="48" t="s">
        <v>235</v>
      </c>
      <c r="F112" s="31">
        <v>50000</v>
      </c>
      <c r="G112" s="31">
        <f t="shared" si="22"/>
        <v>0</v>
      </c>
      <c r="H112" s="31">
        <v>50000</v>
      </c>
      <c r="I112" s="32">
        <v>0</v>
      </c>
      <c r="J112" s="33">
        <f t="shared" si="23"/>
        <v>30000</v>
      </c>
      <c r="K112" s="31">
        <v>80000</v>
      </c>
      <c r="L112" s="34">
        <f>0+$M112+$N112+$O112+$P112+$Q112+$R112+$S112+$T112+$U112+$V112</f>
        <v>80000</v>
      </c>
      <c r="M112" s="35"/>
      <c r="N112" s="35"/>
      <c r="O112" s="35"/>
      <c r="P112" s="35"/>
      <c r="Q112" s="35"/>
      <c r="R112" s="35"/>
      <c r="S112" s="35"/>
      <c r="T112" s="35"/>
      <c r="U112" s="35">
        <v>80000</v>
      </c>
      <c r="V112" s="35"/>
    </row>
    <row r="113" spans="1:22" s="36" customFormat="1" ht="25.5">
      <c r="A113" s="26"/>
      <c r="B113" s="27"/>
      <c r="C113" s="28" t="s">
        <v>236</v>
      </c>
      <c r="D113" s="47" t="s">
        <v>237</v>
      </c>
      <c r="E113" s="48" t="s">
        <v>238</v>
      </c>
      <c r="F113" s="31">
        <v>110000</v>
      </c>
      <c r="G113" s="31">
        <f t="shared" si="22"/>
        <v>0</v>
      </c>
      <c r="H113" s="31">
        <v>110000</v>
      </c>
      <c r="I113" s="32">
        <v>0</v>
      </c>
      <c r="J113" s="33">
        <f t="shared" si="23"/>
        <v>0</v>
      </c>
      <c r="K113" s="31">
        <v>110000</v>
      </c>
      <c r="L113" s="34">
        <f>0+$M113+$N113+$O113+$P113+$Q113+$R113+$S113+$T113+$U113+$V113</f>
        <v>110000</v>
      </c>
      <c r="M113" s="35"/>
      <c r="N113" s="35"/>
      <c r="O113" s="35"/>
      <c r="P113" s="35"/>
      <c r="Q113" s="35"/>
      <c r="R113" s="35"/>
      <c r="S113" s="35"/>
      <c r="T113" s="35">
        <v>110000</v>
      </c>
      <c r="U113" s="35"/>
      <c r="V113" s="35"/>
    </row>
    <row r="114" spans="1:22" s="36" customFormat="1" ht="12.75">
      <c r="A114" s="26" t="s">
        <v>239</v>
      </c>
      <c r="B114" s="27" t="s">
        <v>55</v>
      </c>
      <c r="C114" s="28"/>
      <c r="D114" s="29"/>
      <c r="E114" s="42" t="s">
        <v>240</v>
      </c>
      <c r="F114" s="43">
        <f>0+F$115+F$116+F$117+F$118+F$119+F$120+F$121+F$122</f>
        <v>425200</v>
      </c>
      <c r="G114" s="43">
        <f t="shared" si="22"/>
        <v>310000</v>
      </c>
      <c r="H114" s="43">
        <f>0+H$115+H$116+H$117+H$118+H$119+H$120+H$121+H$122</f>
        <v>735200</v>
      </c>
      <c r="I114" s="44">
        <f>0+I$115+I$116+I$117+I$118+I$119+I$120+I$121+I$122</f>
        <v>357643.7</v>
      </c>
      <c r="J114" s="45">
        <f t="shared" si="23"/>
        <v>524800</v>
      </c>
      <c r="K114" s="45">
        <f aca="true" t="shared" si="34" ref="K114:V114">0+K$115+K$116+K$117+K$118+K$119+K$120+K$121+K$122</f>
        <v>950000</v>
      </c>
      <c r="L114" s="41">
        <f t="shared" si="34"/>
        <v>950000</v>
      </c>
      <c r="M114" s="46">
        <f t="shared" si="34"/>
        <v>0</v>
      </c>
      <c r="N114" s="46">
        <f t="shared" si="34"/>
        <v>950000</v>
      </c>
      <c r="O114" s="46">
        <f t="shared" si="34"/>
        <v>0</v>
      </c>
      <c r="P114" s="46">
        <f t="shared" si="34"/>
        <v>0</v>
      </c>
      <c r="Q114" s="46">
        <f t="shared" si="34"/>
        <v>0</v>
      </c>
      <c r="R114" s="46">
        <f t="shared" si="34"/>
        <v>0</v>
      </c>
      <c r="S114" s="46">
        <f t="shared" si="34"/>
        <v>0</v>
      </c>
      <c r="T114" s="46">
        <f t="shared" si="34"/>
        <v>0</v>
      </c>
      <c r="U114" s="46">
        <f t="shared" si="34"/>
        <v>0</v>
      </c>
      <c r="V114" s="46">
        <f t="shared" si="34"/>
        <v>0</v>
      </c>
    </row>
    <row r="115" spans="1:22" s="36" customFormat="1" ht="12.75">
      <c r="A115" s="26"/>
      <c r="B115" s="27"/>
      <c r="C115" s="28" t="s">
        <v>241</v>
      </c>
      <c r="D115" s="47" t="s">
        <v>145</v>
      </c>
      <c r="E115" s="48" t="s">
        <v>146</v>
      </c>
      <c r="F115" s="31">
        <v>2000</v>
      </c>
      <c r="G115" s="31">
        <f t="shared" si="22"/>
        <v>0</v>
      </c>
      <c r="H115" s="31">
        <v>2000</v>
      </c>
      <c r="I115" s="32">
        <v>0</v>
      </c>
      <c r="J115" s="33">
        <f t="shared" si="23"/>
        <v>0</v>
      </c>
      <c r="K115" s="31">
        <v>2000</v>
      </c>
      <c r="L115" s="34">
        <f aca="true" t="shared" si="35" ref="L115:L122">0+$M115+$N115+$O115+$P115+$Q115+$R115+$S115+$T115+$U115+$V115</f>
        <v>2000</v>
      </c>
      <c r="M115" s="35"/>
      <c r="N115" s="35">
        <v>2000</v>
      </c>
      <c r="O115" s="35"/>
      <c r="P115" s="35"/>
      <c r="Q115" s="35"/>
      <c r="R115" s="35"/>
      <c r="S115" s="35"/>
      <c r="T115" s="35"/>
      <c r="U115" s="35"/>
      <c r="V115" s="35"/>
    </row>
    <row r="116" spans="1:22" s="36" customFormat="1" ht="12.75">
      <c r="A116" s="26"/>
      <c r="B116" s="27"/>
      <c r="C116" s="28" t="s">
        <v>242</v>
      </c>
      <c r="D116" s="47" t="s">
        <v>148</v>
      </c>
      <c r="E116" s="48" t="s">
        <v>149</v>
      </c>
      <c r="F116" s="31">
        <v>2000</v>
      </c>
      <c r="G116" s="31">
        <f t="shared" si="22"/>
        <v>0</v>
      </c>
      <c r="H116" s="31">
        <v>2000</v>
      </c>
      <c r="I116" s="32">
        <v>697.5</v>
      </c>
      <c r="J116" s="33">
        <f t="shared" si="23"/>
        <v>0</v>
      </c>
      <c r="K116" s="31">
        <v>2000</v>
      </c>
      <c r="L116" s="34">
        <f t="shared" si="35"/>
        <v>2000</v>
      </c>
      <c r="M116" s="35"/>
      <c r="N116" s="35">
        <v>2000</v>
      </c>
      <c r="O116" s="35"/>
      <c r="P116" s="35"/>
      <c r="Q116" s="35"/>
      <c r="R116" s="35"/>
      <c r="S116" s="35"/>
      <c r="T116" s="35"/>
      <c r="U116" s="35"/>
      <c r="V116" s="35"/>
    </row>
    <row r="117" spans="1:22" s="36" customFormat="1" ht="12.75">
      <c r="A117" s="26"/>
      <c r="B117" s="27"/>
      <c r="C117" s="28" t="s">
        <v>243</v>
      </c>
      <c r="D117" s="47" t="s">
        <v>154</v>
      </c>
      <c r="E117" s="48" t="s">
        <v>155</v>
      </c>
      <c r="F117" s="31">
        <v>28200</v>
      </c>
      <c r="G117" s="31">
        <f t="shared" si="22"/>
        <v>0</v>
      </c>
      <c r="H117" s="31">
        <v>28200</v>
      </c>
      <c r="I117" s="32">
        <v>0</v>
      </c>
      <c r="J117" s="33">
        <f t="shared" si="23"/>
        <v>-200</v>
      </c>
      <c r="K117" s="33">
        <v>28000</v>
      </c>
      <c r="L117" s="34">
        <f t="shared" si="35"/>
        <v>28000</v>
      </c>
      <c r="M117" s="35"/>
      <c r="N117" s="33">
        <v>28000</v>
      </c>
      <c r="O117" s="35"/>
      <c r="P117" s="35"/>
      <c r="Q117" s="35"/>
      <c r="R117" s="35"/>
      <c r="S117" s="35"/>
      <c r="T117" s="35"/>
      <c r="U117" s="35"/>
      <c r="V117" s="35"/>
    </row>
    <row r="118" spans="1:22" s="36" customFormat="1" ht="12.75">
      <c r="A118" s="26"/>
      <c r="B118" s="27"/>
      <c r="C118" s="28" t="s">
        <v>244</v>
      </c>
      <c r="D118" s="47" t="s">
        <v>157</v>
      </c>
      <c r="E118" s="48" t="s">
        <v>158</v>
      </c>
      <c r="F118" s="31">
        <v>3000</v>
      </c>
      <c r="G118" s="31">
        <f t="shared" si="22"/>
        <v>0</v>
      </c>
      <c r="H118" s="31">
        <v>3000</v>
      </c>
      <c r="I118" s="32">
        <v>2497.8</v>
      </c>
      <c r="J118" s="33">
        <f t="shared" si="23"/>
        <v>3000</v>
      </c>
      <c r="K118" s="33">
        <v>6000</v>
      </c>
      <c r="L118" s="34">
        <f t="shared" si="35"/>
        <v>6000</v>
      </c>
      <c r="M118" s="35"/>
      <c r="N118" s="33">
        <v>6000</v>
      </c>
      <c r="O118" s="35"/>
      <c r="P118" s="35"/>
      <c r="Q118" s="35"/>
      <c r="R118" s="35"/>
      <c r="S118" s="35"/>
      <c r="T118" s="35"/>
      <c r="U118" s="35"/>
      <c r="V118" s="35"/>
    </row>
    <row r="119" spans="1:22" s="36" customFormat="1" ht="12.75">
      <c r="A119" s="26"/>
      <c r="B119" s="27"/>
      <c r="C119" s="28" t="s">
        <v>245</v>
      </c>
      <c r="D119" s="47" t="s">
        <v>160</v>
      </c>
      <c r="E119" s="48" t="s">
        <v>161</v>
      </c>
      <c r="F119" s="31">
        <v>1000</v>
      </c>
      <c r="G119" s="31">
        <f t="shared" si="22"/>
        <v>0</v>
      </c>
      <c r="H119" s="31">
        <v>1000</v>
      </c>
      <c r="I119" s="32">
        <v>0</v>
      </c>
      <c r="J119" s="33">
        <f t="shared" si="23"/>
        <v>0</v>
      </c>
      <c r="K119" s="33">
        <v>1000</v>
      </c>
      <c r="L119" s="34">
        <f t="shared" si="35"/>
        <v>1000</v>
      </c>
      <c r="M119" s="35"/>
      <c r="N119" s="35">
        <v>1000</v>
      </c>
      <c r="O119" s="35"/>
      <c r="P119" s="35"/>
      <c r="Q119" s="35"/>
      <c r="R119" s="35"/>
      <c r="S119" s="35"/>
      <c r="T119" s="35"/>
      <c r="U119" s="35"/>
      <c r="V119" s="35"/>
    </row>
    <row r="120" spans="1:22" s="36" customFormat="1" ht="12.75">
      <c r="A120" s="26"/>
      <c r="B120" s="27"/>
      <c r="C120" s="28" t="s">
        <v>246</v>
      </c>
      <c r="D120" s="47" t="s">
        <v>163</v>
      </c>
      <c r="E120" s="48" t="s">
        <v>164</v>
      </c>
      <c r="F120" s="31">
        <v>301000</v>
      </c>
      <c r="G120" s="31">
        <f t="shared" si="22"/>
        <v>310000</v>
      </c>
      <c r="H120" s="31">
        <v>611000</v>
      </c>
      <c r="I120" s="32">
        <v>298952.77</v>
      </c>
      <c r="J120" s="33">
        <f t="shared" si="23"/>
        <v>299000</v>
      </c>
      <c r="K120" s="33">
        <v>600000</v>
      </c>
      <c r="L120" s="34">
        <f t="shared" si="35"/>
        <v>600000</v>
      </c>
      <c r="M120" s="35"/>
      <c r="N120" s="33">
        <v>600000</v>
      </c>
      <c r="O120" s="35"/>
      <c r="P120" s="35"/>
      <c r="Q120" s="35"/>
      <c r="R120" s="35"/>
      <c r="S120" s="35"/>
      <c r="T120" s="35"/>
      <c r="U120" s="35"/>
      <c r="V120" s="35"/>
    </row>
    <row r="121" spans="1:22" s="36" customFormat="1" ht="12.75">
      <c r="A121" s="26"/>
      <c r="B121" s="27"/>
      <c r="C121" s="28" t="s">
        <v>247</v>
      </c>
      <c r="D121" s="47" t="s">
        <v>63</v>
      </c>
      <c r="E121" s="48" t="s">
        <v>64</v>
      </c>
      <c r="F121" s="31">
        <v>58000</v>
      </c>
      <c r="G121" s="31">
        <f t="shared" si="22"/>
        <v>0</v>
      </c>
      <c r="H121" s="31">
        <v>58000</v>
      </c>
      <c r="I121" s="32">
        <v>55495.63</v>
      </c>
      <c r="J121" s="33">
        <f t="shared" si="23"/>
        <v>92000</v>
      </c>
      <c r="K121" s="33">
        <v>150000</v>
      </c>
      <c r="L121" s="34">
        <f t="shared" si="35"/>
        <v>150000</v>
      </c>
      <c r="M121" s="35"/>
      <c r="N121" s="33">
        <v>150000</v>
      </c>
      <c r="O121" s="35"/>
      <c r="P121" s="35"/>
      <c r="Q121" s="35"/>
      <c r="R121" s="35"/>
      <c r="S121" s="35"/>
      <c r="T121" s="35"/>
      <c r="U121" s="35"/>
      <c r="V121" s="35"/>
    </row>
    <row r="122" spans="1:22" s="36" customFormat="1" ht="12.75">
      <c r="A122" s="26"/>
      <c r="B122" s="27"/>
      <c r="C122" s="28" t="s">
        <v>248</v>
      </c>
      <c r="D122" s="47" t="s">
        <v>201</v>
      </c>
      <c r="E122" s="48" t="s">
        <v>202</v>
      </c>
      <c r="F122" s="31">
        <v>30000</v>
      </c>
      <c r="G122" s="31">
        <f t="shared" si="22"/>
        <v>0</v>
      </c>
      <c r="H122" s="31">
        <v>30000</v>
      </c>
      <c r="I122" s="32">
        <v>0</v>
      </c>
      <c r="J122" s="33">
        <f t="shared" si="23"/>
        <v>131000</v>
      </c>
      <c r="K122" s="33">
        <v>161000</v>
      </c>
      <c r="L122" s="34">
        <f t="shared" si="35"/>
        <v>161000</v>
      </c>
      <c r="M122" s="35"/>
      <c r="N122" s="35">
        <v>161000</v>
      </c>
      <c r="O122" s="35"/>
      <c r="P122" s="35"/>
      <c r="Q122" s="35"/>
      <c r="R122" s="35"/>
      <c r="S122" s="35"/>
      <c r="T122" s="35"/>
      <c r="U122" s="35"/>
      <c r="V122" s="35"/>
    </row>
    <row r="123" spans="1:22" s="36" customFormat="1" ht="12.75">
      <c r="A123" s="26" t="s">
        <v>249</v>
      </c>
      <c r="B123" s="27" t="s">
        <v>55</v>
      </c>
      <c r="C123" s="28"/>
      <c r="D123" s="29"/>
      <c r="E123" s="42" t="s">
        <v>250</v>
      </c>
      <c r="F123" s="43">
        <f>0+F$124</f>
        <v>650000</v>
      </c>
      <c r="G123" s="43">
        <f t="shared" si="22"/>
        <v>-32500</v>
      </c>
      <c r="H123" s="43">
        <f>0+H$124</f>
        <v>617500</v>
      </c>
      <c r="I123" s="44">
        <f>0+I$124</f>
        <v>0</v>
      </c>
      <c r="J123" s="45">
        <f t="shared" si="23"/>
        <v>0</v>
      </c>
      <c r="K123" s="45">
        <f aca="true" t="shared" si="36" ref="K123:V123">0+K$124</f>
        <v>650000</v>
      </c>
      <c r="L123" s="41">
        <f t="shared" si="36"/>
        <v>650000</v>
      </c>
      <c r="M123" s="46">
        <f t="shared" si="36"/>
        <v>0</v>
      </c>
      <c r="N123" s="46">
        <f t="shared" si="36"/>
        <v>650000</v>
      </c>
      <c r="O123" s="46">
        <f t="shared" si="36"/>
        <v>0</v>
      </c>
      <c r="P123" s="46">
        <f t="shared" si="36"/>
        <v>0</v>
      </c>
      <c r="Q123" s="46">
        <f t="shared" si="36"/>
        <v>0</v>
      </c>
      <c r="R123" s="46">
        <f t="shared" si="36"/>
        <v>0</v>
      </c>
      <c r="S123" s="46">
        <f t="shared" si="36"/>
        <v>0</v>
      </c>
      <c r="T123" s="46">
        <f t="shared" si="36"/>
        <v>0</v>
      </c>
      <c r="U123" s="46">
        <f t="shared" si="36"/>
        <v>0</v>
      </c>
      <c r="V123" s="46">
        <f t="shared" si="36"/>
        <v>0</v>
      </c>
    </row>
    <row r="124" spans="1:22" s="36" customFormat="1" ht="12.75">
      <c r="A124" s="26"/>
      <c r="B124" s="27"/>
      <c r="C124" s="28" t="s">
        <v>251</v>
      </c>
      <c r="D124" s="47" t="s">
        <v>211</v>
      </c>
      <c r="E124" s="48" t="s">
        <v>212</v>
      </c>
      <c r="F124" s="31">
        <v>650000</v>
      </c>
      <c r="G124" s="31">
        <f t="shared" si="22"/>
        <v>-32500</v>
      </c>
      <c r="H124" s="31">
        <v>617500</v>
      </c>
      <c r="I124" s="32">
        <v>0</v>
      </c>
      <c r="J124" s="33">
        <f t="shared" si="23"/>
        <v>0</v>
      </c>
      <c r="K124" s="31">
        <v>650000</v>
      </c>
      <c r="L124" s="34">
        <f>0+$M124+$N124+$O124+$P124+$Q124+$R124+$S124+$T124+$U124+$V124</f>
        <v>650000</v>
      </c>
      <c r="M124" s="35"/>
      <c r="N124" s="35">
        <v>650000</v>
      </c>
      <c r="O124" s="35"/>
      <c r="P124" s="35"/>
      <c r="Q124" s="35"/>
      <c r="R124" s="35"/>
      <c r="S124" s="35"/>
      <c r="T124" s="35"/>
      <c r="U124" s="35"/>
      <c r="V124" s="35"/>
    </row>
    <row r="125" spans="1:22" s="36" customFormat="1" ht="12.75">
      <c r="A125" s="26" t="s">
        <v>252</v>
      </c>
      <c r="B125" s="27" t="s">
        <v>55</v>
      </c>
      <c r="C125" s="28"/>
      <c r="D125" s="29"/>
      <c r="E125" s="42" t="s">
        <v>253</v>
      </c>
      <c r="F125" s="43">
        <f>0+F$126</f>
        <v>30000</v>
      </c>
      <c r="G125" s="43">
        <f t="shared" si="22"/>
        <v>0</v>
      </c>
      <c r="H125" s="43">
        <f>0+H$126</f>
        <v>30000</v>
      </c>
      <c r="I125" s="44">
        <f>0+I$126</f>
        <v>0</v>
      </c>
      <c r="J125" s="45">
        <f t="shared" si="23"/>
        <v>0</v>
      </c>
      <c r="K125" s="45">
        <f aca="true" t="shared" si="37" ref="K125:V125">0+K$126</f>
        <v>30000</v>
      </c>
      <c r="L125" s="41">
        <f t="shared" si="37"/>
        <v>30000</v>
      </c>
      <c r="M125" s="46">
        <f t="shared" si="37"/>
        <v>0</v>
      </c>
      <c r="N125" s="46">
        <f t="shared" si="37"/>
        <v>30000</v>
      </c>
      <c r="O125" s="46">
        <f t="shared" si="37"/>
        <v>0</v>
      </c>
      <c r="P125" s="46">
        <f t="shared" si="37"/>
        <v>0</v>
      </c>
      <c r="Q125" s="46">
        <f t="shared" si="37"/>
        <v>0</v>
      </c>
      <c r="R125" s="46">
        <f t="shared" si="37"/>
        <v>0</v>
      </c>
      <c r="S125" s="46">
        <f t="shared" si="37"/>
        <v>0</v>
      </c>
      <c r="T125" s="46">
        <f t="shared" si="37"/>
        <v>0</v>
      </c>
      <c r="U125" s="46">
        <f t="shared" si="37"/>
        <v>0</v>
      </c>
      <c r="V125" s="46">
        <f t="shared" si="37"/>
        <v>0</v>
      </c>
    </row>
    <row r="126" spans="1:22" s="36" customFormat="1" ht="12.75">
      <c r="A126" s="26"/>
      <c r="B126" s="27"/>
      <c r="C126" s="28" t="s">
        <v>254</v>
      </c>
      <c r="D126" s="47" t="s">
        <v>211</v>
      </c>
      <c r="E126" s="48" t="s">
        <v>212</v>
      </c>
      <c r="F126" s="31">
        <v>30000</v>
      </c>
      <c r="G126" s="31">
        <f t="shared" si="22"/>
        <v>0</v>
      </c>
      <c r="H126" s="31">
        <v>30000</v>
      </c>
      <c r="I126" s="32">
        <v>0</v>
      </c>
      <c r="J126" s="33">
        <f t="shared" si="23"/>
        <v>0</v>
      </c>
      <c r="K126" s="31">
        <v>30000</v>
      </c>
      <c r="L126" s="34">
        <f>0+$M126+$N126+$O126+$P126+$Q126+$R126+$S126+$T126+$U126+$V126</f>
        <v>30000</v>
      </c>
      <c r="M126" s="35"/>
      <c r="N126" s="35">
        <v>30000</v>
      </c>
      <c r="O126" s="35"/>
      <c r="P126" s="35"/>
      <c r="Q126" s="35"/>
      <c r="R126" s="35"/>
      <c r="S126" s="35"/>
      <c r="T126" s="35"/>
      <c r="U126" s="35"/>
      <c r="V126" s="35"/>
    </row>
    <row r="127" spans="1:22" s="50" customFormat="1" ht="25.5">
      <c r="A127" s="26"/>
      <c r="B127" s="49"/>
      <c r="C127" s="28"/>
      <c r="D127" s="28"/>
      <c r="E127" s="42" t="s">
        <v>255</v>
      </c>
      <c r="F127" s="45">
        <f>0+F$128</f>
        <v>0</v>
      </c>
      <c r="G127" s="45">
        <f>0+G$128</f>
        <v>0</v>
      </c>
      <c r="H127" s="45">
        <f>0+H$128</f>
        <v>0</v>
      </c>
      <c r="I127" s="45">
        <f>0+I$128</f>
        <v>0</v>
      </c>
      <c r="J127" s="45">
        <f t="shared" si="23"/>
        <v>100000</v>
      </c>
      <c r="K127" s="45">
        <f>0+K$128</f>
        <v>100000</v>
      </c>
      <c r="L127" s="41">
        <f>0+L$128</f>
        <v>100000</v>
      </c>
      <c r="M127" s="46"/>
      <c r="N127" s="45">
        <f>0+N$128</f>
        <v>100000</v>
      </c>
      <c r="O127" s="46"/>
      <c r="P127" s="46"/>
      <c r="Q127" s="46"/>
      <c r="R127" s="46"/>
      <c r="S127" s="46"/>
      <c r="T127" s="46"/>
      <c r="U127" s="46"/>
      <c r="V127" s="46"/>
    </row>
    <row r="128" spans="1:22" s="36" customFormat="1" ht="12.75">
      <c r="A128" s="26"/>
      <c r="B128" s="27"/>
      <c r="C128" s="28"/>
      <c r="D128" s="47" t="s">
        <v>211</v>
      </c>
      <c r="E128" s="48" t="s">
        <v>212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100000</v>
      </c>
      <c r="L128" s="34">
        <f>0+$M128+$N128+$O128+$P128+$Q128+$R128+$S128+$T128+$U128+$V128</f>
        <v>100000</v>
      </c>
      <c r="M128" s="35"/>
      <c r="N128" s="35">
        <v>100000</v>
      </c>
      <c r="O128" s="35"/>
      <c r="P128" s="35"/>
      <c r="Q128" s="35"/>
      <c r="R128" s="35"/>
      <c r="S128" s="35"/>
      <c r="T128" s="35"/>
      <c r="U128" s="35"/>
      <c r="V128" s="35"/>
    </row>
    <row r="129" spans="1:22" s="36" customFormat="1" ht="12.75">
      <c r="A129" s="26" t="s">
        <v>256</v>
      </c>
      <c r="B129" s="27"/>
      <c r="C129" s="28"/>
      <c r="D129" s="29"/>
      <c r="E129" s="30" t="s">
        <v>257</v>
      </c>
      <c r="F129" s="38">
        <f>0+F$130+F$132+F$134+F$136</f>
        <v>3792000</v>
      </c>
      <c r="G129" s="38">
        <f t="shared" si="22"/>
        <v>-184600</v>
      </c>
      <c r="H129" s="38">
        <f>0+H$130+H$132+H$134+H$136</f>
        <v>3607400</v>
      </c>
      <c r="I129" s="39">
        <f>0+I$130+I$132+I$134+I$136</f>
        <v>369863.76</v>
      </c>
      <c r="J129" s="40">
        <f t="shared" si="23"/>
        <v>25000</v>
      </c>
      <c r="K129" s="40">
        <f>0+K$130+K$132+K$134+K$136</f>
        <v>3817000</v>
      </c>
      <c r="L129" s="41">
        <f>0+L$130+L$132+L$134+L$136</f>
        <v>3817000</v>
      </c>
      <c r="M129" s="40">
        <f>0+M$130+M$132+M$134+M$136</f>
        <v>0</v>
      </c>
      <c r="N129" s="40">
        <f aca="true" t="shared" si="38" ref="N129:V129">0+N$130+N$132+N$134+N$136</f>
        <v>3792000</v>
      </c>
      <c r="O129" s="40">
        <f t="shared" si="38"/>
        <v>0</v>
      </c>
      <c r="P129" s="40">
        <f t="shared" si="38"/>
        <v>0</v>
      </c>
      <c r="Q129" s="40">
        <f t="shared" si="38"/>
        <v>0</v>
      </c>
      <c r="R129" s="40">
        <f t="shared" si="38"/>
        <v>0</v>
      </c>
      <c r="S129" s="40">
        <f>0+S$130+S$132+S$134+S$136</f>
        <v>0</v>
      </c>
      <c r="T129" s="40">
        <f t="shared" si="38"/>
        <v>0</v>
      </c>
      <c r="U129" s="40">
        <f t="shared" si="38"/>
        <v>25000</v>
      </c>
      <c r="V129" s="40">
        <f t="shared" si="38"/>
        <v>0</v>
      </c>
    </row>
    <row r="130" spans="1:22" s="36" customFormat="1" ht="38.25">
      <c r="A130" s="26" t="s">
        <v>258</v>
      </c>
      <c r="B130" s="27" t="s">
        <v>55</v>
      </c>
      <c r="C130" s="28"/>
      <c r="D130" s="29"/>
      <c r="E130" s="42" t="s">
        <v>259</v>
      </c>
      <c r="F130" s="43">
        <f>0+F$131</f>
        <v>2692000</v>
      </c>
      <c r="G130" s="43">
        <f t="shared" si="22"/>
        <v>-134600</v>
      </c>
      <c r="H130" s="43">
        <f>0+H$131</f>
        <v>2557400</v>
      </c>
      <c r="I130" s="44">
        <f>0+I$131</f>
        <v>369863.76</v>
      </c>
      <c r="J130" s="45">
        <f t="shared" si="23"/>
        <v>1000000</v>
      </c>
      <c r="K130" s="45">
        <f aca="true" t="shared" si="39" ref="K130:V130">0+K$131</f>
        <v>3692000</v>
      </c>
      <c r="L130" s="41">
        <f t="shared" si="39"/>
        <v>3692000</v>
      </c>
      <c r="M130" s="46">
        <f t="shared" si="39"/>
        <v>0</v>
      </c>
      <c r="N130" s="46">
        <f t="shared" si="39"/>
        <v>3692000</v>
      </c>
      <c r="O130" s="46">
        <f t="shared" si="39"/>
        <v>0</v>
      </c>
      <c r="P130" s="46">
        <f t="shared" si="39"/>
        <v>0</v>
      </c>
      <c r="Q130" s="46">
        <f t="shared" si="39"/>
        <v>0</v>
      </c>
      <c r="R130" s="46">
        <f t="shared" si="39"/>
        <v>0</v>
      </c>
      <c r="S130" s="46">
        <f t="shared" si="39"/>
        <v>0</v>
      </c>
      <c r="T130" s="46">
        <f t="shared" si="39"/>
        <v>0</v>
      </c>
      <c r="U130" s="46">
        <f t="shared" si="39"/>
        <v>0</v>
      </c>
      <c r="V130" s="46">
        <f t="shared" si="39"/>
        <v>0</v>
      </c>
    </row>
    <row r="131" spans="1:22" s="36" customFormat="1" ht="12.75">
      <c r="A131" s="26"/>
      <c r="B131" s="27"/>
      <c r="C131" s="28" t="s">
        <v>260</v>
      </c>
      <c r="D131" s="47" t="s">
        <v>261</v>
      </c>
      <c r="E131" s="48" t="s">
        <v>262</v>
      </c>
      <c r="F131" s="31">
        <v>2692000</v>
      </c>
      <c r="G131" s="31">
        <f t="shared" si="22"/>
        <v>-134600</v>
      </c>
      <c r="H131" s="31">
        <v>2557400</v>
      </c>
      <c r="I131" s="32">
        <v>369863.76</v>
      </c>
      <c r="J131" s="33">
        <f t="shared" si="23"/>
        <v>1000000</v>
      </c>
      <c r="K131" s="33">
        <v>3692000</v>
      </c>
      <c r="L131" s="34">
        <f>0+$M131+$N131+$O131+$P131+$Q131+$R131+$S131+$T131+$U131+$V131</f>
        <v>3692000</v>
      </c>
      <c r="M131" s="35">
        <v>0</v>
      </c>
      <c r="N131" s="33">
        <v>3692000</v>
      </c>
      <c r="O131" s="35"/>
      <c r="P131" s="35"/>
      <c r="Q131" s="35"/>
      <c r="R131" s="35"/>
      <c r="S131" s="35"/>
      <c r="T131" s="35"/>
      <c r="U131" s="35"/>
      <c r="V131" s="35"/>
    </row>
    <row r="132" spans="1:22" s="36" customFormat="1" ht="38.25">
      <c r="A132" s="26" t="s">
        <v>263</v>
      </c>
      <c r="B132" s="27" t="s">
        <v>55</v>
      </c>
      <c r="C132" s="28"/>
      <c r="D132" s="29"/>
      <c r="E132" s="42" t="s">
        <v>264</v>
      </c>
      <c r="F132" s="43">
        <f>0+F$133</f>
        <v>100000</v>
      </c>
      <c r="G132" s="43">
        <f t="shared" si="22"/>
        <v>0</v>
      </c>
      <c r="H132" s="43">
        <f>0+H$133</f>
        <v>100000</v>
      </c>
      <c r="I132" s="44">
        <f>0+I$133</f>
        <v>0</v>
      </c>
      <c r="J132" s="45">
        <f t="shared" si="23"/>
        <v>0</v>
      </c>
      <c r="K132" s="45">
        <f aca="true" t="shared" si="40" ref="K132:V132">0+K$133</f>
        <v>100000</v>
      </c>
      <c r="L132" s="41">
        <f t="shared" si="40"/>
        <v>100000</v>
      </c>
      <c r="M132" s="46">
        <f t="shared" si="40"/>
        <v>0</v>
      </c>
      <c r="N132" s="46">
        <f t="shared" si="40"/>
        <v>100000</v>
      </c>
      <c r="O132" s="46">
        <f t="shared" si="40"/>
        <v>0</v>
      </c>
      <c r="P132" s="46">
        <f t="shared" si="40"/>
        <v>0</v>
      </c>
      <c r="Q132" s="46">
        <f t="shared" si="40"/>
        <v>0</v>
      </c>
      <c r="R132" s="46">
        <f t="shared" si="40"/>
        <v>0</v>
      </c>
      <c r="S132" s="46">
        <f t="shared" si="40"/>
        <v>0</v>
      </c>
      <c r="T132" s="46">
        <f t="shared" si="40"/>
        <v>0</v>
      </c>
      <c r="U132" s="46">
        <f t="shared" si="40"/>
        <v>0</v>
      </c>
      <c r="V132" s="46">
        <f t="shared" si="40"/>
        <v>0</v>
      </c>
    </row>
    <row r="133" spans="1:22" s="36" customFormat="1" ht="25.5" customHeight="1">
      <c r="A133" s="26"/>
      <c r="B133" s="27"/>
      <c r="C133" s="28" t="s">
        <v>265</v>
      </c>
      <c r="D133" s="47" t="s">
        <v>266</v>
      </c>
      <c r="E133" s="48" t="s">
        <v>267</v>
      </c>
      <c r="F133" s="31">
        <v>100000</v>
      </c>
      <c r="G133" s="31">
        <f t="shared" si="22"/>
        <v>0</v>
      </c>
      <c r="H133" s="31">
        <v>100000</v>
      </c>
      <c r="I133" s="32">
        <v>0</v>
      </c>
      <c r="J133" s="33">
        <f t="shared" si="23"/>
        <v>0</v>
      </c>
      <c r="K133" s="31">
        <v>100000</v>
      </c>
      <c r="L133" s="34">
        <f>0+$M133+$N133+$O133+$P133+$Q133+$R133+$S133+$T133+$U133+$V133</f>
        <v>100000</v>
      </c>
      <c r="M133" s="35">
        <v>0</v>
      </c>
      <c r="N133" s="35">
        <v>100000</v>
      </c>
      <c r="O133" s="35"/>
      <c r="P133" s="35"/>
      <c r="Q133" s="35"/>
      <c r="R133" s="35"/>
      <c r="S133" s="35"/>
      <c r="T133" s="35"/>
      <c r="U133" s="35"/>
      <c r="V133" s="35"/>
    </row>
    <row r="134" spans="1:22" s="36" customFormat="1" ht="25.5">
      <c r="A134" s="26" t="s">
        <v>268</v>
      </c>
      <c r="B134" s="27" t="s">
        <v>55</v>
      </c>
      <c r="C134" s="28"/>
      <c r="D134" s="29"/>
      <c r="E134" s="42" t="s">
        <v>269</v>
      </c>
      <c r="F134" s="43">
        <f>0+F$135</f>
        <v>1000000</v>
      </c>
      <c r="G134" s="43">
        <f t="shared" si="22"/>
        <v>-50000</v>
      </c>
      <c r="H134" s="43">
        <f>0+H$135</f>
        <v>950000</v>
      </c>
      <c r="I134" s="44">
        <f>0+I$135</f>
        <v>0</v>
      </c>
      <c r="J134" s="45">
        <f t="shared" si="23"/>
        <v>-1000000</v>
      </c>
      <c r="K134" s="45">
        <f aca="true" t="shared" si="41" ref="K134:V134">0+K$135</f>
        <v>0</v>
      </c>
      <c r="L134" s="41">
        <f t="shared" si="41"/>
        <v>0</v>
      </c>
      <c r="M134" s="46">
        <f t="shared" si="41"/>
        <v>0</v>
      </c>
      <c r="N134" s="46">
        <f t="shared" si="41"/>
        <v>0</v>
      </c>
      <c r="O134" s="46">
        <f t="shared" si="41"/>
        <v>0</v>
      </c>
      <c r="P134" s="46">
        <f t="shared" si="41"/>
        <v>0</v>
      </c>
      <c r="Q134" s="46">
        <f t="shared" si="41"/>
        <v>0</v>
      </c>
      <c r="R134" s="46">
        <f t="shared" si="41"/>
        <v>0</v>
      </c>
      <c r="S134" s="46">
        <f t="shared" si="41"/>
        <v>0</v>
      </c>
      <c r="T134" s="46">
        <f t="shared" si="41"/>
        <v>0</v>
      </c>
      <c r="U134" s="46">
        <f t="shared" si="41"/>
        <v>0</v>
      </c>
      <c r="V134" s="46">
        <f t="shared" si="41"/>
        <v>0</v>
      </c>
    </row>
    <row r="135" spans="1:22" s="36" customFormat="1" ht="38.25">
      <c r="A135" s="26"/>
      <c r="B135" s="27"/>
      <c r="C135" s="28" t="s">
        <v>270</v>
      </c>
      <c r="D135" s="47" t="s">
        <v>271</v>
      </c>
      <c r="E135" s="48" t="s">
        <v>272</v>
      </c>
      <c r="F135" s="31">
        <v>1000000</v>
      </c>
      <c r="G135" s="31">
        <f t="shared" si="22"/>
        <v>-50000</v>
      </c>
      <c r="H135" s="31">
        <v>950000</v>
      </c>
      <c r="I135" s="32">
        <v>0</v>
      </c>
      <c r="J135" s="33">
        <f t="shared" si="23"/>
        <v>-1000000</v>
      </c>
      <c r="K135" s="33">
        <v>0</v>
      </c>
      <c r="L135" s="34">
        <f>0+$M135+$N135+$O135+$P135+$Q135+$R135+$S135+$T135+$U135+$V135</f>
        <v>0</v>
      </c>
      <c r="M135" s="35">
        <v>0</v>
      </c>
      <c r="N135" s="35">
        <v>0</v>
      </c>
      <c r="O135" s="35"/>
      <c r="P135" s="35"/>
      <c r="Q135" s="35"/>
      <c r="R135" s="35"/>
      <c r="S135" s="35"/>
      <c r="T135" s="35"/>
      <c r="U135" s="35"/>
      <c r="V135" s="35"/>
    </row>
    <row r="136" spans="1:22" s="50" customFormat="1" ht="12.75">
      <c r="A136" s="26"/>
      <c r="B136" s="49"/>
      <c r="C136" s="28"/>
      <c r="D136" s="28"/>
      <c r="E136" s="42" t="s">
        <v>273</v>
      </c>
      <c r="F136" s="43">
        <f>0+F$137</f>
        <v>0</v>
      </c>
      <c r="G136" s="43">
        <f t="shared" si="22"/>
        <v>0</v>
      </c>
      <c r="H136" s="43">
        <f>0+H$137</f>
        <v>0</v>
      </c>
      <c r="I136" s="43">
        <f>0+I$137</f>
        <v>0</v>
      </c>
      <c r="J136" s="43">
        <f>0+J$137</f>
        <v>0</v>
      </c>
      <c r="K136" s="43">
        <f>0+K$137</f>
        <v>25000</v>
      </c>
      <c r="L136" s="41">
        <f>0+L$137</f>
        <v>25000</v>
      </c>
      <c r="M136" s="46">
        <f aca="true" t="shared" si="42" ref="M136:T136">0+M$137</f>
        <v>0</v>
      </c>
      <c r="N136" s="46">
        <f t="shared" si="42"/>
        <v>0</v>
      </c>
      <c r="O136" s="46">
        <f t="shared" si="42"/>
        <v>0</v>
      </c>
      <c r="P136" s="46">
        <f t="shared" si="42"/>
        <v>0</v>
      </c>
      <c r="Q136" s="46">
        <f t="shared" si="42"/>
        <v>0</v>
      </c>
      <c r="R136" s="46">
        <f t="shared" si="42"/>
        <v>0</v>
      </c>
      <c r="S136" s="46">
        <f t="shared" si="42"/>
        <v>0</v>
      </c>
      <c r="T136" s="46">
        <f t="shared" si="42"/>
        <v>0</v>
      </c>
      <c r="U136" s="46">
        <f>0+U$137</f>
        <v>25000</v>
      </c>
      <c r="V136" s="46">
        <f>0+V$137</f>
        <v>0</v>
      </c>
    </row>
    <row r="137" spans="1:22" s="36" customFormat="1" ht="12.75">
      <c r="A137" s="26"/>
      <c r="B137" s="27"/>
      <c r="C137" s="28"/>
      <c r="D137" s="47" t="s">
        <v>274</v>
      </c>
      <c r="E137" s="48" t="s">
        <v>275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3">
        <v>25000</v>
      </c>
      <c r="L137" s="34">
        <f>0+$M137+$N137+$O137+$P137+$Q137+$R137+$S137+$T137+$U137+$V137</f>
        <v>25000</v>
      </c>
      <c r="M137" s="35">
        <v>0</v>
      </c>
      <c r="N137" s="35"/>
      <c r="O137" s="35"/>
      <c r="P137" s="35"/>
      <c r="Q137" s="35"/>
      <c r="R137" s="35"/>
      <c r="S137" s="35"/>
      <c r="T137" s="35"/>
      <c r="U137" s="35">
        <v>25000</v>
      </c>
      <c r="V137" s="35"/>
    </row>
    <row r="138" spans="1:22" s="36" customFormat="1" ht="12.75">
      <c r="A138" s="26" t="s">
        <v>276</v>
      </c>
      <c r="B138" s="27"/>
      <c r="C138" s="28"/>
      <c r="D138" s="29"/>
      <c r="E138" s="30" t="s">
        <v>277</v>
      </c>
      <c r="F138" s="38">
        <f>0+F$139+F$145+F$155</f>
        <v>1504000</v>
      </c>
      <c r="G138" s="38">
        <f t="shared" si="22"/>
        <v>0</v>
      </c>
      <c r="H138" s="38">
        <f>0+H$139+H$145+H$155</f>
        <v>1504000</v>
      </c>
      <c r="I138" s="39">
        <f>0+I$139+I$145+I$155</f>
        <v>753941.2200000001</v>
      </c>
      <c r="J138" s="40">
        <f t="shared" si="23"/>
        <v>178000</v>
      </c>
      <c r="K138" s="40">
        <f aca="true" t="shared" si="43" ref="K138:V138">0+K$139+K$145+K$155</f>
        <v>1682000</v>
      </c>
      <c r="L138" s="41">
        <f t="shared" si="43"/>
        <v>1682000</v>
      </c>
      <c r="M138" s="41">
        <f t="shared" si="43"/>
        <v>1162000</v>
      </c>
      <c r="N138" s="41">
        <f t="shared" si="43"/>
        <v>0</v>
      </c>
      <c r="O138" s="41">
        <f t="shared" si="43"/>
        <v>0</v>
      </c>
      <c r="P138" s="41">
        <f t="shared" si="43"/>
        <v>0</v>
      </c>
      <c r="Q138" s="41">
        <f t="shared" si="43"/>
        <v>0</v>
      </c>
      <c r="R138" s="41">
        <f t="shared" si="43"/>
        <v>0</v>
      </c>
      <c r="S138" s="41">
        <f t="shared" si="43"/>
        <v>270000</v>
      </c>
      <c r="T138" s="41">
        <f t="shared" si="43"/>
        <v>0</v>
      </c>
      <c r="U138" s="41">
        <f t="shared" si="43"/>
        <v>250000</v>
      </c>
      <c r="V138" s="41">
        <f t="shared" si="43"/>
        <v>0</v>
      </c>
    </row>
    <row r="139" spans="1:22" s="36" customFormat="1" ht="12.75">
      <c r="A139" s="26" t="s">
        <v>278</v>
      </c>
      <c r="B139" s="27" t="s">
        <v>55</v>
      </c>
      <c r="C139" s="28"/>
      <c r="D139" s="29"/>
      <c r="E139" s="42" t="s">
        <v>279</v>
      </c>
      <c r="F139" s="43">
        <f>0+F$140+F$141+F$142+F$143+F$144</f>
        <v>400000</v>
      </c>
      <c r="G139" s="43">
        <f t="shared" si="22"/>
        <v>0</v>
      </c>
      <c r="H139" s="43">
        <f>0+H$140+H$141+H$142+H$143+H$144</f>
        <v>400000</v>
      </c>
      <c r="I139" s="44">
        <f>0+I$140+I$141+I$142+I$143+I$144</f>
        <v>263179.87</v>
      </c>
      <c r="J139" s="45">
        <f t="shared" si="23"/>
        <v>160000</v>
      </c>
      <c r="K139" s="45">
        <f aca="true" t="shared" si="44" ref="K139:V139">0+K$140+K$141+K$142+K$143+K$144</f>
        <v>560000</v>
      </c>
      <c r="L139" s="41">
        <f t="shared" si="44"/>
        <v>560000</v>
      </c>
      <c r="M139" s="46">
        <f t="shared" si="44"/>
        <v>300000</v>
      </c>
      <c r="N139" s="46">
        <f t="shared" si="44"/>
        <v>0</v>
      </c>
      <c r="O139" s="46">
        <f t="shared" si="44"/>
        <v>0</v>
      </c>
      <c r="P139" s="46">
        <f t="shared" si="44"/>
        <v>0</v>
      </c>
      <c r="Q139" s="46">
        <f t="shared" si="44"/>
        <v>0</v>
      </c>
      <c r="R139" s="46">
        <f t="shared" si="44"/>
        <v>0</v>
      </c>
      <c r="S139" s="46">
        <f t="shared" si="44"/>
        <v>260000</v>
      </c>
      <c r="T139" s="46">
        <f t="shared" si="44"/>
        <v>0</v>
      </c>
      <c r="U139" s="46">
        <f t="shared" si="44"/>
        <v>0</v>
      </c>
      <c r="V139" s="46">
        <f t="shared" si="44"/>
        <v>0</v>
      </c>
    </row>
    <row r="140" spans="1:22" s="36" customFormat="1" ht="12.75">
      <c r="A140" s="26"/>
      <c r="B140" s="27"/>
      <c r="C140" s="28" t="s">
        <v>280</v>
      </c>
      <c r="D140" s="47" t="s">
        <v>136</v>
      </c>
      <c r="E140" s="48" t="s">
        <v>137</v>
      </c>
      <c r="F140" s="31">
        <v>10000</v>
      </c>
      <c r="G140" s="31">
        <f t="shared" si="22"/>
        <v>0</v>
      </c>
      <c r="H140" s="31">
        <v>10000</v>
      </c>
      <c r="I140" s="32">
        <v>16575.53</v>
      </c>
      <c r="J140" s="33">
        <f t="shared" si="23"/>
        <v>30000</v>
      </c>
      <c r="K140" s="33">
        <v>40000</v>
      </c>
      <c r="L140" s="34">
        <f>0+$M140+$N140+$O140+$P140+$Q140+$R140+$S140+$T140+$U140+$V140</f>
        <v>40000</v>
      </c>
      <c r="M140" s="35">
        <v>10000</v>
      </c>
      <c r="N140" s="35"/>
      <c r="O140" s="35"/>
      <c r="P140" s="35"/>
      <c r="Q140" s="35"/>
      <c r="R140" s="35"/>
      <c r="S140" s="35">
        <v>30000</v>
      </c>
      <c r="T140" s="35"/>
      <c r="U140" s="35"/>
      <c r="V140" s="35"/>
    </row>
    <row r="141" spans="1:22" s="36" customFormat="1" ht="12.75">
      <c r="A141" s="26"/>
      <c r="B141" s="27"/>
      <c r="C141" s="28" t="s">
        <v>281</v>
      </c>
      <c r="D141" s="47" t="s">
        <v>157</v>
      </c>
      <c r="E141" s="48" t="s">
        <v>158</v>
      </c>
      <c r="F141" s="31">
        <v>90000</v>
      </c>
      <c r="G141" s="31">
        <f aca="true" t="shared" si="45" ref="G141:G167">$H141-$F141</f>
        <v>0</v>
      </c>
      <c r="H141" s="31">
        <v>90000</v>
      </c>
      <c r="I141" s="32">
        <v>44234.7</v>
      </c>
      <c r="J141" s="33">
        <f aca="true" t="shared" si="46" ref="J141:J167">$K141-$F141</f>
        <v>10000</v>
      </c>
      <c r="K141" s="33">
        <v>100000</v>
      </c>
      <c r="L141" s="34">
        <f>0+$M141+$N141+$O141+$P141+$Q141+$R141+$S141+$T141+$U141+$V141</f>
        <v>100000</v>
      </c>
      <c r="M141" s="35">
        <v>90000</v>
      </c>
      <c r="N141" s="35"/>
      <c r="O141" s="35"/>
      <c r="P141" s="35"/>
      <c r="Q141" s="35"/>
      <c r="R141" s="35"/>
      <c r="S141" s="35">
        <v>10000</v>
      </c>
      <c r="T141" s="35"/>
      <c r="U141" s="35"/>
      <c r="V141" s="35"/>
    </row>
    <row r="142" spans="1:22" s="36" customFormat="1" ht="12.75">
      <c r="A142" s="26"/>
      <c r="B142" s="27"/>
      <c r="C142" s="28" t="s">
        <v>282</v>
      </c>
      <c r="D142" s="47" t="s">
        <v>63</v>
      </c>
      <c r="E142" s="48" t="s">
        <v>64</v>
      </c>
      <c r="F142" s="31">
        <v>145000</v>
      </c>
      <c r="G142" s="31">
        <f t="shared" si="45"/>
        <v>0</v>
      </c>
      <c r="H142" s="31">
        <v>145000</v>
      </c>
      <c r="I142" s="32">
        <v>94145.66</v>
      </c>
      <c r="J142" s="33">
        <f t="shared" si="46"/>
        <v>60000</v>
      </c>
      <c r="K142" s="33">
        <v>205000</v>
      </c>
      <c r="L142" s="34">
        <f>0+$M142+$N142+$O142+$P142+$Q142+$R142+$S142+$T142+$U142+$V142</f>
        <v>205000</v>
      </c>
      <c r="M142" s="35">
        <v>145000</v>
      </c>
      <c r="N142" s="35"/>
      <c r="O142" s="35"/>
      <c r="P142" s="35"/>
      <c r="Q142" s="35"/>
      <c r="R142" s="35"/>
      <c r="S142" s="35">
        <v>60000</v>
      </c>
      <c r="T142" s="35"/>
      <c r="U142" s="35"/>
      <c r="V142" s="35"/>
    </row>
    <row r="143" spans="1:22" s="36" customFormat="1" ht="12.75">
      <c r="A143" s="26"/>
      <c r="B143" s="27"/>
      <c r="C143" s="28" t="s">
        <v>283</v>
      </c>
      <c r="D143" s="47" t="s">
        <v>108</v>
      </c>
      <c r="E143" s="48" t="s">
        <v>109</v>
      </c>
      <c r="F143" s="31">
        <v>150000</v>
      </c>
      <c r="G143" s="31">
        <f t="shared" si="45"/>
        <v>0</v>
      </c>
      <c r="H143" s="31">
        <v>150000</v>
      </c>
      <c r="I143" s="32">
        <v>103523.98</v>
      </c>
      <c r="J143" s="33">
        <f t="shared" si="46"/>
        <v>60000</v>
      </c>
      <c r="K143" s="33">
        <v>210000</v>
      </c>
      <c r="L143" s="34">
        <f>0+$M143+$N143+$O143+$P143+$Q143+$R143+$S143+$T143+$U143+$V143</f>
        <v>210000</v>
      </c>
      <c r="M143" s="35">
        <v>50000</v>
      </c>
      <c r="N143" s="35"/>
      <c r="O143" s="35"/>
      <c r="P143" s="35"/>
      <c r="Q143" s="35"/>
      <c r="R143" s="35"/>
      <c r="S143" s="35">
        <v>160000</v>
      </c>
      <c r="T143" s="35"/>
      <c r="U143" s="35"/>
      <c r="V143" s="35"/>
    </row>
    <row r="144" spans="1:22" s="36" customFormat="1" ht="12.75">
      <c r="A144" s="26"/>
      <c r="B144" s="27"/>
      <c r="C144" s="28" t="s">
        <v>284</v>
      </c>
      <c r="D144" s="47" t="s">
        <v>58</v>
      </c>
      <c r="E144" s="48" t="s">
        <v>59</v>
      </c>
      <c r="F144" s="31">
        <v>5000</v>
      </c>
      <c r="G144" s="31">
        <f t="shared" si="45"/>
        <v>0</v>
      </c>
      <c r="H144" s="31">
        <v>5000</v>
      </c>
      <c r="I144" s="32">
        <v>4700</v>
      </c>
      <c r="J144" s="33">
        <f t="shared" si="46"/>
        <v>0</v>
      </c>
      <c r="K144" s="33">
        <v>5000</v>
      </c>
      <c r="L144" s="34">
        <f>0+$M144+$N144+$O144+$P144+$Q144+$R144+$S144+$T144+$U144+$V144</f>
        <v>5000</v>
      </c>
      <c r="M144" s="35">
        <v>5000</v>
      </c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36" customFormat="1" ht="25.5">
      <c r="A145" s="26" t="s">
        <v>285</v>
      </c>
      <c r="B145" s="27" t="s">
        <v>55</v>
      </c>
      <c r="C145" s="28"/>
      <c r="D145" s="29"/>
      <c r="E145" s="42" t="s">
        <v>134</v>
      </c>
      <c r="F145" s="43">
        <f>0+F$146+F$147+F$148+F$149+F$150+F$151+F$152+F$153+F$154</f>
        <v>854000</v>
      </c>
      <c r="G145" s="43">
        <f t="shared" si="45"/>
        <v>0</v>
      </c>
      <c r="H145" s="43">
        <f>0+H$146+H$147+H$148+H$149+H$150+H$151+H$152+H$153+H$154</f>
        <v>854000</v>
      </c>
      <c r="I145" s="44">
        <f>0+I$146+I$147+I$148+I$149+I$150+I$151+I$152+I$153+I$154</f>
        <v>424172.44</v>
      </c>
      <c r="J145" s="45">
        <f t="shared" si="46"/>
        <v>18000</v>
      </c>
      <c r="K145" s="45">
        <f aca="true" t="shared" si="47" ref="K145:V145">0+K$146+K$147+K$148+K$149+K$150+K$151+K$152+K$153+K$154</f>
        <v>872000</v>
      </c>
      <c r="L145" s="41">
        <f t="shared" si="47"/>
        <v>872000</v>
      </c>
      <c r="M145" s="46">
        <f t="shared" si="47"/>
        <v>862000</v>
      </c>
      <c r="N145" s="46">
        <f t="shared" si="47"/>
        <v>0</v>
      </c>
      <c r="O145" s="46">
        <f t="shared" si="47"/>
        <v>0</v>
      </c>
      <c r="P145" s="46">
        <f t="shared" si="47"/>
        <v>0</v>
      </c>
      <c r="Q145" s="46">
        <f t="shared" si="47"/>
        <v>0</v>
      </c>
      <c r="R145" s="46">
        <f t="shared" si="47"/>
        <v>0</v>
      </c>
      <c r="S145" s="46">
        <f t="shared" si="47"/>
        <v>10000</v>
      </c>
      <c r="T145" s="46">
        <f t="shared" si="47"/>
        <v>0</v>
      </c>
      <c r="U145" s="46">
        <f t="shared" si="47"/>
        <v>0</v>
      </c>
      <c r="V145" s="46">
        <f t="shared" si="47"/>
        <v>0</v>
      </c>
    </row>
    <row r="146" spans="1:22" s="36" customFormat="1" ht="12.75">
      <c r="A146" s="26"/>
      <c r="B146" s="27"/>
      <c r="C146" s="28" t="s">
        <v>286</v>
      </c>
      <c r="D146" s="47" t="s">
        <v>136</v>
      </c>
      <c r="E146" s="48" t="s">
        <v>137</v>
      </c>
      <c r="F146" s="31">
        <v>7000</v>
      </c>
      <c r="G146" s="31">
        <f t="shared" si="45"/>
        <v>0</v>
      </c>
      <c r="H146" s="31">
        <v>7000</v>
      </c>
      <c r="I146" s="32">
        <v>2289.68</v>
      </c>
      <c r="J146" s="33">
        <f t="shared" si="46"/>
        <v>15000</v>
      </c>
      <c r="K146" s="33">
        <v>22000</v>
      </c>
      <c r="L146" s="34">
        <f aca="true" t="shared" si="48" ref="L146:L154">0+$M146+$N146+$O146+$P146+$Q146+$R146+$S146+$T146+$U146+$V146</f>
        <v>22000</v>
      </c>
      <c r="M146" s="33">
        <v>12000</v>
      </c>
      <c r="N146" s="35"/>
      <c r="O146" s="35"/>
      <c r="P146" s="35"/>
      <c r="Q146" s="35"/>
      <c r="R146" s="35"/>
      <c r="S146" s="35">
        <v>10000</v>
      </c>
      <c r="T146" s="35"/>
      <c r="U146" s="35"/>
      <c r="V146" s="35"/>
    </row>
    <row r="147" spans="1:22" s="36" customFormat="1" ht="12.75">
      <c r="A147" s="26"/>
      <c r="B147" s="27"/>
      <c r="C147" s="28" t="s">
        <v>287</v>
      </c>
      <c r="D147" s="47" t="s">
        <v>142</v>
      </c>
      <c r="E147" s="48" t="s">
        <v>143</v>
      </c>
      <c r="F147" s="31">
        <v>150000</v>
      </c>
      <c r="G147" s="31">
        <f t="shared" si="45"/>
        <v>0</v>
      </c>
      <c r="H147" s="31">
        <v>150000</v>
      </c>
      <c r="I147" s="32">
        <v>70490.83</v>
      </c>
      <c r="J147" s="33">
        <f t="shared" si="46"/>
        <v>0</v>
      </c>
      <c r="K147" s="33">
        <v>150000</v>
      </c>
      <c r="L147" s="34">
        <f t="shared" si="48"/>
        <v>150000</v>
      </c>
      <c r="M147" s="35">
        <v>150000</v>
      </c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36" customFormat="1" ht="12.75">
      <c r="A148" s="26"/>
      <c r="B148" s="27"/>
      <c r="C148" s="28" t="s">
        <v>288</v>
      </c>
      <c r="D148" s="47" t="s">
        <v>145</v>
      </c>
      <c r="E148" s="48" t="s">
        <v>146</v>
      </c>
      <c r="F148" s="31">
        <v>15000</v>
      </c>
      <c r="G148" s="31">
        <f t="shared" si="45"/>
        <v>0</v>
      </c>
      <c r="H148" s="31">
        <v>15000</v>
      </c>
      <c r="I148" s="32">
        <v>1616.87</v>
      </c>
      <c r="J148" s="33">
        <f t="shared" si="46"/>
        <v>-5000</v>
      </c>
      <c r="K148" s="33">
        <v>10000</v>
      </c>
      <c r="L148" s="34">
        <f t="shared" si="48"/>
        <v>10000</v>
      </c>
      <c r="M148" s="33">
        <v>10000</v>
      </c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36" customFormat="1" ht="12.75">
      <c r="A149" s="26"/>
      <c r="B149" s="27"/>
      <c r="C149" s="28" t="s">
        <v>289</v>
      </c>
      <c r="D149" s="47" t="s">
        <v>148</v>
      </c>
      <c r="E149" s="48" t="s">
        <v>149</v>
      </c>
      <c r="F149" s="31">
        <v>10000</v>
      </c>
      <c r="G149" s="31">
        <f t="shared" si="45"/>
        <v>0</v>
      </c>
      <c r="H149" s="31">
        <v>10000</v>
      </c>
      <c r="I149" s="32">
        <v>4337.65</v>
      </c>
      <c r="J149" s="33">
        <f t="shared" si="46"/>
        <v>0</v>
      </c>
      <c r="K149" s="33">
        <v>10000</v>
      </c>
      <c r="L149" s="34">
        <f t="shared" si="48"/>
        <v>10000</v>
      </c>
      <c r="M149" s="35">
        <v>10000</v>
      </c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36" customFormat="1" ht="12.75">
      <c r="A150" s="26"/>
      <c r="B150" s="27"/>
      <c r="C150" s="28" t="s">
        <v>290</v>
      </c>
      <c r="D150" s="47" t="s">
        <v>151</v>
      </c>
      <c r="E150" s="48" t="s">
        <v>152</v>
      </c>
      <c r="F150" s="31">
        <v>30000</v>
      </c>
      <c r="G150" s="31">
        <f t="shared" si="45"/>
        <v>0</v>
      </c>
      <c r="H150" s="31">
        <v>30000</v>
      </c>
      <c r="I150" s="32">
        <v>5057.72</v>
      </c>
      <c r="J150" s="33">
        <f t="shared" si="46"/>
        <v>-10000</v>
      </c>
      <c r="K150" s="33">
        <v>20000</v>
      </c>
      <c r="L150" s="34">
        <f t="shared" si="48"/>
        <v>20000</v>
      </c>
      <c r="M150" s="33">
        <v>20000</v>
      </c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36" customFormat="1" ht="12.75">
      <c r="A151" s="26"/>
      <c r="B151" s="27"/>
      <c r="C151" s="28" t="s">
        <v>291</v>
      </c>
      <c r="D151" s="47" t="s">
        <v>154</v>
      </c>
      <c r="E151" s="48" t="s">
        <v>155</v>
      </c>
      <c r="F151" s="31">
        <v>90000</v>
      </c>
      <c r="G151" s="31">
        <f t="shared" si="45"/>
        <v>0</v>
      </c>
      <c r="H151" s="31">
        <v>90000</v>
      </c>
      <c r="I151" s="32">
        <v>21677.22</v>
      </c>
      <c r="J151" s="33">
        <f t="shared" si="46"/>
        <v>0</v>
      </c>
      <c r="K151" s="31">
        <v>90000</v>
      </c>
      <c r="L151" s="34">
        <f t="shared" si="48"/>
        <v>90000</v>
      </c>
      <c r="M151" s="35">
        <v>90000</v>
      </c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36" customFormat="1" ht="12.75">
      <c r="A152" s="26"/>
      <c r="B152" s="27"/>
      <c r="C152" s="28" t="s">
        <v>292</v>
      </c>
      <c r="D152" s="47" t="s">
        <v>160</v>
      </c>
      <c r="E152" s="48" t="s">
        <v>161</v>
      </c>
      <c r="F152" s="31">
        <v>70000</v>
      </c>
      <c r="G152" s="31">
        <f t="shared" si="45"/>
        <v>0</v>
      </c>
      <c r="H152" s="31">
        <v>70000</v>
      </c>
      <c r="I152" s="32">
        <v>29530.57</v>
      </c>
      <c r="J152" s="33">
        <f t="shared" si="46"/>
        <v>0</v>
      </c>
      <c r="K152" s="31">
        <v>70000</v>
      </c>
      <c r="L152" s="34">
        <f t="shared" si="48"/>
        <v>70000</v>
      </c>
      <c r="M152" s="35">
        <v>70000</v>
      </c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36" customFormat="1" ht="12.75">
      <c r="A153" s="26"/>
      <c r="B153" s="27"/>
      <c r="C153" s="28" t="s">
        <v>293</v>
      </c>
      <c r="D153" s="47" t="s">
        <v>163</v>
      </c>
      <c r="E153" s="48" t="s">
        <v>164</v>
      </c>
      <c r="F153" s="31">
        <v>342000</v>
      </c>
      <c r="G153" s="31">
        <f t="shared" si="45"/>
        <v>0</v>
      </c>
      <c r="H153" s="31">
        <v>342000</v>
      </c>
      <c r="I153" s="32">
        <v>202412.08</v>
      </c>
      <c r="J153" s="33">
        <f t="shared" si="46"/>
        <v>18000</v>
      </c>
      <c r="K153" s="33">
        <v>360000</v>
      </c>
      <c r="L153" s="34">
        <f t="shared" si="48"/>
        <v>360000</v>
      </c>
      <c r="M153" s="33">
        <v>360000</v>
      </c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36" customFormat="1" ht="12.75">
      <c r="A154" s="26"/>
      <c r="B154" s="27"/>
      <c r="C154" s="28" t="s">
        <v>294</v>
      </c>
      <c r="D154" s="47" t="s">
        <v>108</v>
      </c>
      <c r="E154" s="48" t="s">
        <v>109</v>
      </c>
      <c r="F154" s="31">
        <v>140000</v>
      </c>
      <c r="G154" s="31">
        <f t="shared" si="45"/>
        <v>0</v>
      </c>
      <c r="H154" s="31">
        <v>140000</v>
      </c>
      <c r="I154" s="32">
        <v>86759.82</v>
      </c>
      <c r="J154" s="33">
        <f t="shared" si="46"/>
        <v>0</v>
      </c>
      <c r="K154" s="31">
        <v>140000</v>
      </c>
      <c r="L154" s="34">
        <f t="shared" si="48"/>
        <v>140000</v>
      </c>
      <c r="M154" s="35">
        <v>140000</v>
      </c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36" customFormat="1" ht="25.5">
      <c r="A155" s="26" t="s">
        <v>295</v>
      </c>
      <c r="B155" s="27" t="s">
        <v>55</v>
      </c>
      <c r="C155" s="28"/>
      <c r="D155" s="29"/>
      <c r="E155" s="42" t="s">
        <v>296</v>
      </c>
      <c r="F155" s="43">
        <f>0+F$156</f>
        <v>250000</v>
      </c>
      <c r="G155" s="43">
        <f t="shared" si="45"/>
        <v>0</v>
      </c>
      <c r="H155" s="43">
        <f>0+H$156</f>
        <v>250000</v>
      </c>
      <c r="I155" s="44">
        <f>0+I$156</f>
        <v>66588.91</v>
      </c>
      <c r="J155" s="45">
        <f t="shared" si="46"/>
        <v>0</v>
      </c>
      <c r="K155" s="45">
        <f aca="true" t="shared" si="49" ref="K155:V155">0+K$156</f>
        <v>250000</v>
      </c>
      <c r="L155" s="41">
        <f t="shared" si="49"/>
        <v>250000</v>
      </c>
      <c r="M155" s="46">
        <f t="shared" si="49"/>
        <v>0</v>
      </c>
      <c r="N155" s="46">
        <f t="shared" si="49"/>
        <v>0</v>
      </c>
      <c r="O155" s="46">
        <f t="shared" si="49"/>
        <v>0</v>
      </c>
      <c r="P155" s="46">
        <f t="shared" si="49"/>
        <v>0</v>
      </c>
      <c r="Q155" s="46">
        <f t="shared" si="49"/>
        <v>0</v>
      </c>
      <c r="R155" s="46">
        <f t="shared" si="49"/>
        <v>0</v>
      </c>
      <c r="S155" s="46">
        <f t="shared" si="49"/>
        <v>0</v>
      </c>
      <c r="T155" s="46">
        <f t="shared" si="49"/>
        <v>0</v>
      </c>
      <c r="U155" s="46">
        <f t="shared" si="49"/>
        <v>250000</v>
      </c>
      <c r="V155" s="46">
        <f t="shared" si="49"/>
        <v>0</v>
      </c>
    </row>
    <row r="156" spans="1:22" s="36" customFormat="1" ht="12.75">
      <c r="A156" s="26"/>
      <c r="B156" s="27"/>
      <c r="C156" s="28" t="s">
        <v>297</v>
      </c>
      <c r="D156" s="47" t="s">
        <v>194</v>
      </c>
      <c r="E156" s="48" t="s">
        <v>195</v>
      </c>
      <c r="F156" s="31">
        <v>250000</v>
      </c>
      <c r="G156" s="31">
        <f t="shared" si="45"/>
        <v>0</v>
      </c>
      <c r="H156" s="31">
        <v>250000</v>
      </c>
      <c r="I156" s="32">
        <v>66588.91</v>
      </c>
      <c r="J156" s="33">
        <f t="shared" si="46"/>
        <v>0</v>
      </c>
      <c r="K156" s="31">
        <v>250000</v>
      </c>
      <c r="L156" s="34">
        <f>0+$M156+$N156+$O156+$P156+$Q156+$R156+$S156+$T156+$U156+$V156</f>
        <v>250000</v>
      </c>
      <c r="M156" s="35">
        <v>0</v>
      </c>
      <c r="N156" s="35"/>
      <c r="O156" s="35"/>
      <c r="P156" s="35"/>
      <c r="Q156" s="35"/>
      <c r="R156" s="35"/>
      <c r="S156" s="35"/>
      <c r="T156" s="35"/>
      <c r="U156" s="35">
        <v>250000</v>
      </c>
      <c r="V156" s="35"/>
    </row>
    <row r="157" spans="1:22" s="36" customFormat="1" ht="12.75">
      <c r="A157" s="26" t="s">
        <v>298</v>
      </c>
      <c r="B157" s="27"/>
      <c r="C157" s="28"/>
      <c r="D157" s="29"/>
      <c r="E157" s="30" t="s">
        <v>299</v>
      </c>
      <c r="F157" s="38">
        <f>0+F$158</f>
        <v>45000</v>
      </c>
      <c r="G157" s="38">
        <f t="shared" si="45"/>
        <v>0</v>
      </c>
      <c r="H157" s="38">
        <f>0+H$158</f>
        <v>45000</v>
      </c>
      <c r="I157" s="39">
        <f>0+I$158</f>
        <v>28248.75</v>
      </c>
      <c r="J157" s="40">
        <f t="shared" si="46"/>
        <v>350</v>
      </c>
      <c r="K157" s="40">
        <f aca="true" t="shared" si="50" ref="K157:V157">0+K$158</f>
        <v>45350</v>
      </c>
      <c r="L157" s="41">
        <f t="shared" si="50"/>
        <v>45350</v>
      </c>
      <c r="M157" s="40">
        <f t="shared" si="50"/>
        <v>45350</v>
      </c>
      <c r="N157" s="41">
        <f t="shared" si="50"/>
        <v>0</v>
      </c>
      <c r="O157" s="41">
        <f t="shared" si="50"/>
        <v>0</v>
      </c>
      <c r="P157" s="41">
        <f t="shared" si="50"/>
        <v>0</v>
      </c>
      <c r="Q157" s="41">
        <f t="shared" si="50"/>
        <v>0</v>
      </c>
      <c r="R157" s="41">
        <f t="shared" si="50"/>
        <v>0</v>
      </c>
      <c r="S157" s="41">
        <f t="shared" si="50"/>
        <v>0</v>
      </c>
      <c r="T157" s="41">
        <f t="shared" si="50"/>
        <v>0</v>
      </c>
      <c r="U157" s="41">
        <f t="shared" si="50"/>
        <v>0</v>
      </c>
      <c r="V157" s="41">
        <f t="shared" si="50"/>
        <v>0</v>
      </c>
    </row>
    <row r="158" spans="1:22" s="36" customFormat="1" ht="12.75">
      <c r="A158" s="26" t="s">
        <v>300</v>
      </c>
      <c r="B158" s="27" t="s">
        <v>55</v>
      </c>
      <c r="C158" s="28"/>
      <c r="D158" s="29"/>
      <c r="E158" s="42" t="s">
        <v>301</v>
      </c>
      <c r="F158" s="45">
        <f>0+F$159+F$160+F$161</f>
        <v>45000</v>
      </c>
      <c r="G158" s="45">
        <f>0+G$159+G$160+G$161</f>
        <v>0</v>
      </c>
      <c r="H158" s="45">
        <f>0+H$159+H$160+H$161</f>
        <v>45000</v>
      </c>
      <c r="I158" s="45">
        <f>0+I$159+I$160+I$161</f>
        <v>28248.75</v>
      </c>
      <c r="J158" s="45">
        <f t="shared" si="46"/>
        <v>350</v>
      </c>
      <c r="K158" s="45">
        <f>0+K$159+K$160+K$161</f>
        <v>45350</v>
      </c>
      <c r="L158" s="41">
        <f>0+L$159+L$160+L$161</f>
        <v>45350</v>
      </c>
      <c r="M158" s="45">
        <f>0+M$159+M$160+M$161</f>
        <v>45350</v>
      </c>
      <c r="N158" s="46">
        <f aca="true" t="shared" si="51" ref="N158:V158">0+N$159+N$161</f>
        <v>0</v>
      </c>
      <c r="O158" s="46">
        <f t="shared" si="51"/>
        <v>0</v>
      </c>
      <c r="P158" s="46">
        <f t="shared" si="51"/>
        <v>0</v>
      </c>
      <c r="Q158" s="46">
        <f t="shared" si="51"/>
        <v>0</v>
      </c>
      <c r="R158" s="46">
        <f t="shared" si="51"/>
        <v>0</v>
      </c>
      <c r="S158" s="46">
        <f t="shared" si="51"/>
        <v>0</v>
      </c>
      <c r="T158" s="46">
        <f t="shared" si="51"/>
        <v>0</v>
      </c>
      <c r="U158" s="46">
        <f t="shared" si="51"/>
        <v>0</v>
      </c>
      <c r="V158" s="46">
        <f t="shared" si="51"/>
        <v>0</v>
      </c>
    </row>
    <row r="159" spans="1:22" s="36" customFormat="1" ht="12.75">
      <c r="A159" s="26"/>
      <c r="B159" s="27"/>
      <c r="C159" s="28" t="s">
        <v>302</v>
      </c>
      <c r="D159" s="47" t="s">
        <v>108</v>
      </c>
      <c r="E159" s="48" t="s">
        <v>109</v>
      </c>
      <c r="F159" s="31">
        <v>5000</v>
      </c>
      <c r="G159" s="31">
        <f t="shared" si="45"/>
        <v>0</v>
      </c>
      <c r="H159" s="31">
        <v>5000</v>
      </c>
      <c r="I159" s="32">
        <v>5348.75</v>
      </c>
      <c r="J159" s="33">
        <f t="shared" si="46"/>
        <v>350</v>
      </c>
      <c r="K159" s="33">
        <v>5350</v>
      </c>
      <c r="L159" s="34">
        <f>0+$M159+$N159+$O159+$P159+$Q159+$R159+$S159+$T159+$U159+$V159</f>
        <v>5350</v>
      </c>
      <c r="M159" s="33">
        <v>5350</v>
      </c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36" customFormat="1" ht="12.75">
      <c r="A160" s="26"/>
      <c r="B160" s="27"/>
      <c r="C160" s="28"/>
      <c r="D160" s="47" t="s">
        <v>66</v>
      </c>
      <c r="E160" s="48" t="s">
        <v>67</v>
      </c>
      <c r="F160" s="31">
        <v>0</v>
      </c>
      <c r="G160" s="31">
        <v>0</v>
      </c>
      <c r="H160" s="31">
        <v>0</v>
      </c>
      <c r="I160" s="31">
        <v>0</v>
      </c>
      <c r="J160" s="33">
        <f t="shared" si="46"/>
        <v>9600</v>
      </c>
      <c r="K160" s="33">
        <v>9600</v>
      </c>
      <c r="L160" s="34">
        <f>0+$M160+$N160+$O160+$P160+$Q160+$R160+$S160+$T160+$U160+$V160</f>
        <v>9600</v>
      </c>
      <c r="M160" s="33">
        <v>9600</v>
      </c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36" customFormat="1" ht="12.75">
      <c r="A161" s="26"/>
      <c r="B161" s="27"/>
      <c r="C161" s="28" t="s">
        <v>303</v>
      </c>
      <c r="D161" s="47" t="s">
        <v>58</v>
      </c>
      <c r="E161" s="48" t="s">
        <v>59</v>
      </c>
      <c r="F161" s="31">
        <v>40000</v>
      </c>
      <c r="G161" s="31">
        <f t="shared" si="45"/>
        <v>0</v>
      </c>
      <c r="H161" s="31">
        <v>40000</v>
      </c>
      <c r="I161" s="32">
        <v>22900</v>
      </c>
      <c r="J161" s="33">
        <f t="shared" si="46"/>
        <v>-9600</v>
      </c>
      <c r="K161" s="33">
        <v>30400</v>
      </c>
      <c r="L161" s="34">
        <f>0+$M161+$N161+$O161+$P161+$Q161+$R161+$S161+$T161+$U161+$V161</f>
        <v>30400</v>
      </c>
      <c r="M161" s="33">
        <v>30400</v>
      </c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36" customFormat="1" ht="12.75">
      <c r="A162" s="26" t="s">
        <v>304</v>
      </c>
      <c r="B162" s="27"/>
      <c r="C162" s="28"/>
      <c r="D162" s="29"/>
      <c r="E162" s="30" t="s">
        <v>305</v>
      </c>
      <c r="F162" s="38">
        <f>0+F$163</f>
        <v>120000</v>
      </c>
      <c r="G162" s="38">
        <f t="shared" si="45"/>
        <v>0</v>
      </c>
      <c r="H162" s="38">
        <f>0+H$163</f>
        <v>120000</v>
      </c>
      <c r="I162" s="39">
        <f>0+I$163</f>
        <v>12061</v>
      </c>
      <c r="J162" s="40">
        <f t="shared" si="46"/>
        <v>45000</v>
      </c>
      <c r="K162" s="40">
        <f aca="true" t="shared" si="52" ref="K162:V162">0+K$163</f>
        <v>165000</v>
      </c>
      <c r="L162" s="41">
        <f t="shared" si="52"/>
        <v>165000</v>
      </c>
      <c r="M162" s="41">
        <f t="shared" si="52"/>
        <v>61000</v>
      </c>
      <c r="N162" s="41">
        <f t="shared" si="52"/>
        <v>0</v>
      </c>
      <c r="O162" s="41">
        <f t="shared" si="52"/>
        <v>86000</v>
      </c>
      <c r="P162" s="41">
        <f t="shared" si="52"/>
        <v>0</v>
      </c>
      <c r="Q162" s="41">
        <f t="shared" si="52"/>
        <v>0</v>
      </c>
      <c r="R162" s="41">
        <f t="shared" si="52"/>
        <v>0</v>
      </c>
      <c r="S162" s="41">
        <f t="shared" si="52"/>
        <v>0</v>
      </c>
      <c r="T162" s="41">
        <f t="shared" si="52"/>
        <v>0</v>
      </c>
      <c r="U162" s="41">
        <f t="shared" si="52"/>
        <v>0</v>
      </c>
      <c r="V162" s="41">
        <f t="shared" si="52"/>
        <v>0</v>
      </c>
    </row>
    <row r="163" spans="1:22" s="36" customFormat="1" ht="12.75">
      <c r="A163" s="26" t="s">
        <v>306</v>
      </c>
      <c r="B163" s="27" t="s">
        <v>55</v>
      </c>
      <c r="C163" s="28"/>
      <c r="D163" s="29"/>
      <c r="E163" s="42" t="s">
        <v>307</v>
      </c>
      <c r="F163" s="45">
        <f>0+F$164+F$165+F$166+F$167</f>
        <v>120000</v>
      </c>
      <c r="G163" s="43">
        <f t="shared" si="45"/>
        <v>0</v>
      </c>
      <c r="H163" s="45">
        <f>0+H$164+H$165+H$166+H$167</f>
        <v>120000</v>
      </c>
      <c r="I163" s="44">
        <f>0+I$164+I$165+I$167</f>
        <v>12061</v>
      </c>
      <c r="J163" s="45">
        <f t="shared" si="46"/>
        <v>45000</v>
      </c>
      <c r="K163" s="45">
        <f>0+K$164+K$165+K$166+K$167</f>
        <v>165000</v>
      </c>
      <c r="L163" s="41">
        <f>0+L$164+L$165+L$166+L$167</f>
        <v>165000</v>
      </c>
      <c r="M163" s="46">
        <f aca="true" t="shared" si="53" ref="M163:V163">0+M$164+M$165+M$167</f>
        <v>61000</v>
      </c>
      <c r="N163" s="46">
        <f t="shared" si="53"/>
        <v>0</v>
      </c>
      <c r="O163" s="46">
        <f t="shared" si="53"/>
        <v>86000</v>
      </c>
      <c r="P163" s="46">
        <f t="shared" si="53"/>
        <v>0</v>
      </c>
      <c r="Q163" s="46">
        <f t="shared" si="53"/>
        <v>0</v>
      </c>
      <c r="R163" s="46">
        <f t="shared" si="53"/>
        <v>0</v>
      </c>
      <c r="S163" s="46">
        <f t="shared" si="53"/>
        <v>0</v>
      </c>
      <c r="T163" s="46">
        <f t="shared" si="53"/>
        <v>0</v>
      </c>
      <c r="U163" s="46">
        <f t="shared" si="53"/>
        <v>0</v>
      </c>
      <c r="V163" s="46">
        <f t="shared" si="53"/>
        <v>0</v>
      </c>
    </row>
    <row r="164" spans="1:22" s="36" customFormat="1" ht="12.75">
      <c r="A164" s="26"/>
      <c r="B164" s="27"/>
      <c r="C164" s="28" t="s">
        <v>308</v>
      </c>
      <c r="D164" s="47" t="s">
        <v>63</v>
      </c>
      <c r="E164" s="48" t="s">
        <v>64</v>
      </c>
      <c r="F164" s="31">
        <v>15000</v>
      </c>
      <c r="G164" s="31">
        <f t="shared" si="45"/>
        <v>0</v>
      </c>
      <c r="H164" s="31">
        <v>15000</v>
      </c>
      <c r="I164" s="32">
        <v>11395.48</v>
      </c>
      <c r="J164" s="33">
        <f t="shared" si="46"/>
        <v>0</v>
      </c>
      <c r="K164" s="33">
        <v>15000</v>
      </c>
      <c r="L164" s="34">
        <f>0+$M164+$N164+$O164+$P164+$Q164+$R164+$S164+$T164+$U164+$V164</f>
        <v>15000</v>
      </c>
      <c r="M164" s="35">
        <v>15000</v>
      </c>
      <c r="N164" s="35"/>
      <c r="O164" s="35">
        <v>0</v>
      </c>
      <c r="P164" s="35"/>
      <c r="Q164" s="35"/>
      <c r="R164" s="35"/>
      <c r="S164" s="35"/>
      <c r="T164" s="35"/>
      <c r="U164" s="35"/>
      <c r="V164" s="35"/>
    </row>
    <row r="165" spans="1:22" s="36" customFormat="1" ht="12.75">
      <c r="A165" s="26"/>
      <c r="B165" s="27"/>
      <c r="C165" s="28" t="s">
        <v>309</v>
      </c>
      <c r="D165" s="47" t="s">
        <v>108</v>
      </c>
      <c r="E165" s="48" t="s">
        <v>109</v>
      </c>
      <c r="F165" s="31">
        <v>45000</v>
      </c>
      <c r="G165" s="31">
        <f t="shared" si="45"/>
        <v>0</v>
      </c>
      <c r="H165" s="31">
        <v>45000</v>
      </c>
      <c r="I165" s="32">
        <v>665.52</v>
      </c>
      <c r="J165" s="33">
        <f t="shared" si="46"/>
        <v>27000</v>
      </c>
      <c r="K165" s="33">
        <v>72000</v>
      </c>
      <c r="L165" s="34">
        <f>0+$M165+$N165+$O165+$P165+$Q165+$R165+$S165+$T165+$U165+$V165</f>
        <v>72000</v>
      </c>
      <c r="M165" s="35">
        <v>36000</v>
      </c>
      <c r="N165" s="35"/>
      <c r="O165" s="35">
        <v>36000</v>
      </c>
      <c r="P165" s="35"/>
      <c r="Q165" s="35"/>
      <c r="R165" s="35"/>
      <c r="S165" s="35"/>
      <c r="T165" s="35"/>
      <c r="U165" s="35"/>
      <c r="V165" s="35"/>
    </row>
    <row r="166" spans="1:22" s="36" customFormat="1" ht="12.75">
      <c r="A166" s="26"/>
      <c r="B166" s="27"/>
      <c r="C166" s="28"/>
      <c r="D166" s="47" t="s">
        <v>310</v>
      </c>
      <c r="E166" s="48" t="s">
        <v>311</v>
      </c>
      <c r="F166" s="31">
        <v>0</v>
      </c>
      <c r="G166" s="31">
        <f t="shared" si="45"/>
        <v>0</v>
      </c>
      <c r="H166" s="31">
        <v>0</v>
      </c>
      <c r="I166" s="31">
        <v>0</v>
      </c>
      <c r="J166" s="33">
        <f t="shared" si="46"/>
        <v>18000</v>
      </c>
      <c r="K166" s="33">
        <v>18000</v>
      </c>
      <c r="L166" s="34">
        <f>0+$M166+$N166+$O166+$P166+$Q166+$R166+$S166+$T166+$U166+$V166</f>
        <v>18000</v>
      </c>
      <c r="M166" s="35">
        <v>0</v>
      </c>
      <c r="N166" s="35"/>
      <c r="O166" s="35">
        <v>18000</v>
      </c>
      <c r="P166" s="35"/>
      <c r="Q166" s="35"/>
      <c r="R166" s="35"/>
      <c r="S166" s="35"/>
      <c r="T166" s="35"/>
      <c r="U166" s="35"/>
      <c r="V166" s="35"/>
    </row>
    <row r="167" spans="1:22" s="36" customFormat="1" ht="12.75">
      <c r="A167" s="26"/>
      <c r="B167" s="27"/>
      <c r="C167" s="28" t="s">
        <v>312</v>
      </c>
      <c r="D167" s="47" t="s">
        <v>58</v>
      </c>
      <c r="E167" s="48" t="s">
        <v>59</v>
      </c>
      <c r="F167" s="31">
        <v>60000</v>
      </c>
      <c r="G167" s="31">
        <f t="shared" si="45"/>
        <v>0</v>
      </c>
      <c r="H167" s="31">
        <v>60000</v>
      </c>
      <c r="I167" s="32">
        <v>0</v>
      </c>
      <c r="J167" s="33">
        <f t="shared" si="46"/>
        <v>0</v>
      </c>
      <c r="K167" s="33">
        <v>60000</v>
      </c>
      <c r="L167" s="34">
        <f>0+$M167+$N167+$O167+$P167+$Q167+$R167+$S167+$T167+$U167+$V167</f>
        <v>60000</v>
      </c>
      <c r="M167" s="35">
        <v>10000</v>
      </c>
      <c r="N167" s="35"/>
      <c r="O167" s="33">
        <v>50000</v>
      </c>
      <c r="P167" s="35"/>
      <c r="Q167" s="35"/>
      <c r="R167" s="35"/>
      <c r="S167" s="35"/>
      <c r="T167" s="35"/>
      <c r="U167" s="35"/>
      <c r="V167" s="35"/>
    </row>
    <row r="168" spans="1:22" s="36" customFormat="1" ht="12.75">
      <c r="A168" s="51"/>
      <c r="B168" s="52"/>
      <c r="C168" s="53"/>
      <c r="D168" s="54"/>
      <c r="E168" s="55" t="s">
        <v>313</v>
      </c>
      <c r="F168" s="56">
        <f aca="true" t="shared" si="54" ref="F168:V168">0+F$13+F$62+F$65+F$90+F$129+F$138+F$157+F$162</f>
        <v>19388500</v>
      </c>
      <c r="G168" s="56">
        <f t="shared" si="54"/>
        <v>0</v>
      </c>
      <c r="H168" s="56">
        <f t="shared" si="54"/>
        <v>19388500</v>
      </c>
      <c r="I168" s="57">
        <f t="shared" si="54"/>
        <v>5968568.839999999</v>
      </c>
      <c r="J168" s="58">
        <f t="shared" si="54"/>
        <v>665450</v>
      </c>
      <c r="K168" s="58">
        <f t="shared" si="54"/>
        <v>20053950</v>
      </c>
      <c r="L168" s="59">
        <f t="shared" si="54"/>
        <v>20053950</v>
      </c>
      <c r="M168" s="59">
        <f t="shared" si="54"/>
        <v>8292050</v>
      </c>
      <c r="N168" s="59">
        <f t="shared" si="54"/>
        <v>9880000</v>
      </c>
      <c r="O168" s="59">
        <f t="shared" si="54"/>
        <v>86000</v>
      </c>
      <c r="P168" s="59">
        <f t="shared" si="54"/>
        <v>200000</v>
      </c>
      <c r="Q168" s="59">
        <f t="shared" si="54"/>
        <v>50000</v>
      </c>
      <c r="R168" s="59">
        <f t="shared" si="54"/>
        <v>0</v>
      </c>
      <c r="S168" s="59">
        <f t="shared" si="54"/>
        <v>490000</v>
      </c>
      <c r="T168" s="59">
        <f t="shared" si="54"/>
        <v>110000</v>
      </c>
      <c r="U168" s="59">
        <f t="shared" si="54"/>
        <v>837900</v>
      </c>
      <c r="V168" s="59">
        <f t="shared" si="54"/>
        <v>90000</v>
      </c>
    </row>
    <row r="169" spans="1:22" s="36" customFormat="1" ht="12.75">
      <c r="A169" s="26"/>
      <c r="B169" s="27"/>
      <c r="C169" s="28"/>
      <c r="D169" s="29"/>
      <c r="E169" s="37" t="s">
        <v>314</v>
      </c>
      <c r="F169" s="31"/>
      <c r="G169" s="31"/>
      <c r="H169" s="31"/>
      <c r="I169" s="32"/>
      <c r="J169" s="33"/>
      <c r="K169" s="33"/>
      <c r="L169" s="34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36" customFormat="1" ht="12.75">
      <c r="A170" s="26" t="s">
        <v>315</v>
      </c>
      <c r="B170" s="27"/>
      <c r="C170" s="28"/>
      <c r="D170" s="29"/>
      <c r="E170" s="60" t="s">
        <v>316</v>
      </c>
      <c r="F170" s="38">
        <f>0+F$171+F$178+F$187+F$189+F$191</f>
        <v>7605900</v>
      </c>
      <c r="G170" s="38">
        <f aca="true" t="shared" si="55" ref="G170:G192">$H170-$F170</f>
        <v>0</v>
      </c>
      <c r="H170" s="38">
        <f>0+H$171+H$178+H$187+H$189+H$191</f>
        <v>7605900</v>
      </c>
      <c r="I170" s="39">
        <f>0+I$171+I$178+I$187+I$189+I$191</f>
        <v>4906884.88</v>
      </c>
      <c r="J170" s="40">
        <f aca="true" t="shared" si="56" ref="J170:J192">$K170-$F170</f>
        <v>78970</v>
      </c>
      <c r="K170" s="40">
        <f aca="true" t="shared" si="57" ref="K170:V170">0+K$171+K$178+K$187+K$189+K$191</f>
        <v>7684870</v>
      </c>
      <c r="L170" s="41">
        <f t="shared" si="57"/>
        <v>7684870</v>
      </c>
      <c r="M170" s="41">
        <f t="shared" si="57"/>
        <v>7644870</v>
      </c>
      <c r="N170" s="41">
        <f t="shared" si="57"/>
        <v>40000</v>
      </c>
      <c r="O170" s="41">
        <f t="shared" si="57"/>
        <v>0</v>
      </c>
      <c r="P170" s="41">
        <f t="shared" si="57"/>
        <v>0</v>
      </c>
      <c r="Q170" s="41">
        <f t="shared" si="57"/>
        <v>0</v>
      </c>
      <c r="R170" s="41">
        <f t="shared" si="57"/>
        <v>0</v>
      </c>
      <c r="S170" s="41">
        <f t="shared" si="57"/>
        <v>0</v>
      </c>
      <c r="T170" s="41">
        <f t="shared" si="57"/>
        <v>0</v>
      </c>
      <c r="U170" s="41">
        <f t="shared" si="57"/>
        <v>0</v>
      </c>
      <c r="V170" s="41">
        <f t="shared" si="57"/>
        <v>0</v>
      </c>
    </row>
    <row r="171" spans="1:22" s="36" customFormat="1" ht="25.5">
      <c r="A171" s="26" t="s">
        <v>317</v>
      </c>
      <c r="B171" s="27" t="s">
        <v>55</v>
      </c>
      <c r="C171" s="28"/>
      <c r="D171" s="29"/>
      <c r="E171" s="42" t="s">
        <v>318</v>
      </c>
      <c r="F171" s="43">
        <f>0+F$172+F$173+F$174+F$175+F$176+F$177</f>
        <v>6208000</v>
      </c>
      <c r="G171" s="43">
        <f t="shared" si="55"/>
        <v>0</v>
      </c>
      <c r="H171" s="43">
        <f>0+H$172+H$173+H$174+H$175+H$176+H$177</f>
        <v>6208000</v>
      </c>
      <c r="I171" s="44">
        <f>0+I$172+I$173+I$174+I$175+I$176+I$177</f>
        <v>4202846.72</v>
      </c>
      <c r="J171" s="45">
        <f t="shared" si="56"/>
        <v>78970</v>
      </c>
      <c r="K171" s="45">
        <f aca="true" t="shared" si="58" ref="K171:V171">0+K$172+K$173+K$174+K$175+K$176+K$177</f>
        <v>6286970</v>
      </c>
      <c r="L171" s="41">
        <f t="shared" si="58"/>
        <v>6286970</v>
      </c>
      <c r="M171" s="46">
        <f t="shared" si="58"/>
        <v>6286970</v>
      </c>
      <c r="N171" s="46">
        <f t="shared" si="58"/>
        <v>0</v>
      </c>
      <c r="O171" s="46">
        <f t="shared" si="58"/>
        <v>0</v>
      </c>
      <c r="P171" s="46">
        <f t="shared" si="58"/>
        <v>0</v>
      </c>
      <c r="Q171" s="46">
        <f t="shared" si="58"/>
        <v>0</v>
      </c>
      <c r="R171" s="46">
        <f t="shared" si="58"/>
        <v>0</v>
      </c>
      <c r="S171" s="46">
        <f t="shared" si="58"/>
        <v>0</v>
      </c>
      <c r="T171" s="46">
        <f t="shared" si="58"/>
        <v>0</v>
      </c>
      <c r="U171" s="46">
        <f t="shared" si="58"/>
        <v>0</v>
      </c>
      <c r="V171" s="46">
        <f t="shared" si="58"/>
        <v>0</v>
      </c>
    </row>
    <row r="172" spans="1:22" s="36" customFormat="1" ht="12.75">
      <c r="A172" s="26"/>
      <c r="B172" s="27"/>
      <c r="C172" s="28" t="s">
        <v>319</v>
      </c>
      <c r="D172" s="47" t="s">
        <v>320</v>
      </c>
      <c r="E172" s="48" t="s">
        <v>321</v>
      </c>
      <c r="F172" s="31">
        <v>4914000</v>
      </c>
      <c r="G172" s="31">
        <f t="shared" si="55"/>
        <v>0</v>
      </c>
      <c r="H172" s="31">
        <v>4914000</v>
      </c>
      <c r="I172" s="32">
        <v>3387880.48</v>
      </c>
      <c r="J172" s="33">
        <f t="shared" si="56"/>
        <v>130610</v>
      </c>
      <c r="K172" s="33">
        <v>5044610</v>
      </c>
      <c r="L172" s="34">
        <f aca="true" t="shared" si="59" ref="L172:L177">0+$M172+$N172+$O172+$P172+$Q172+$R172+$S172+$T172+$U172+$V172</f>
        <v>5044610</v>
      </c>
      <c r="M172" s="33">
        <v>5044610</v>
      </c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36" customFormat="1" ht="12.75">
      <c r="A173" s="26"/>
      <c r="B173" s="27"/>
      <c r="C173" s="28" t="s">
        <v>322</v>
      </c>
      <c r="D173" s="47" t="s">
        <v>323</v>
      </c>
      <c r="E173" s="48" t="s">
        <v>324</v>
      </c>
      <c r="F173" s="31">
        <v>18400</v>
      </c>
      <c r="G173" s="31">
        <f t="shared" si="55"/>
        <v>0</v>
      </c>
      <c r="H173" s="31">
        <v>18400</v>
      </c>
      <c r="I173" s="32">
        <v>0</v>
      </c>
      <c r="J173" s="33">
        <f t="shared" si="56"/>
        <v>0</v>
      </c>
      <c r="K173" s="33">
        <v>18400</v>
      </c>
      <c r="L173" s="34">
        <f t="shared" si="59"/>
        <v>18400</v>
      </c>
      <c r="M173" s="35">
        <v>18400</v>
      </c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36" customFormat="1" ht="12.75">
      <c r="A174" s="26"/>
      <c r="B174" s="27"/>
      <c r="C174" s="28" t="s">
        <v>325</v>
      </c>
      <c r="D174" s="47" t="s">
        <v>326</v>
      </c>
      <c r="E174" s="48" t="s">
        <v>327</v>
      </c>
      <c r="F174" s="31">
        <v>209600</v>
      </c>
      <c r="G174" s="31">
        <f t="shared" si="55"/>
        <v>0</v>
      </c>
      <c r="H174" s="31">
        <v>209600</v>
      </c>
      <c r="I174" s="32">
        <v>140835.5</v>
      </c>
      <c r="J174" s="33">
        <f t="shared" si="56"/>
        <v>1670</v>
      </c>
      <c r="K174" s="33">
        <v>211270</v>
      </c>
      <c r="L174" s="34">
        <f t="shared" si="59"/>
        <v>211270</v>
      </c>
      <c r="M174" s="33">
        <v>211270</v>
      </c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36" customFormat="1" ht="12.75">
      <c r="A175" s="26"/>
      <c r="B175" s="27"/>
      <c r="C175" s="28" t="s">
        <v>328</v>
      </c>
      <c r="D175" s="47" t="s">
        <v>329</v>
      </c>
      <c r="E175" s="48" t="s">
        <v>330</v>
      </c>
      <c r="F175" s="31">
        <v>184700</v>
      </c>
      <c r="G175" s="31">
        <f t="shared" si="55"/>
        <v>0</v>
      </c>
      <c r="H175" s="31">
        <v>184700</v>
      </c>
      <c r="I175" s="32">
        <v>97773.84</v>
      </c>
      <c r="J175" s="33">
        <f t="shared" si="56"/>
        <v>-14700</v>
      </c>
      <c r="K175" s="33">
        <v>170000</v>
      </c>
      <c r="L175" s="34">
        <f t="shared" si="59"/>
        <v>170000</v>
      </c>
      <c r="M175" s="33">
        <v>170000</v>
      </c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36" customFormat="1" ht="12.75">
      <c r="A176" s="26"/>
      <c r="B176" s="27"/>
      <c r="C176" s="28" t="s">
        <v>331</v>
      </c>
      <c r="D176" s="47" t="s">
        <v>332</v>
      </c>
      <c r="E176" s="48" t="s">
        <v>333</v>
      </c>
      <c r="F176" s="31">
        <v>794200</v>
      </c>
      <c r="G176" s="31">
        <f t="shared" si="55"/>
        <v>0</v>
      </c>
      <c r="H176" s="31">
        <v>794200</v>
      </c>
      <c r="I176" s="32">
        <v>516793.71</v>
      </c>
      <c r="J176" s="33">
        <f t="shared" si="56"/>
        <v>-40860</v>
      </c>
      <c r="K176" s="33">
        <v>753340</v>
      </c>
      <c r="L176" s="34">
        <f t="shared" si="59"/>
        <v>753340</v>
      </c>
      <c r="M176" s="33">
        <v>753340</v>
      </c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36" customFormat="1" ht="12.75">
      <c r="A177" s="26"/>
      <c r="B177" s="27"/>
      <c r="C177" s="28" t="s">
        <v>334</v>
      </c>
      <c r="D177" s="47" t="s">
        <v>335</v>
      </c>
      <c r="E177" s="27" t="s">
        <v>336</v>
      </c>
      <c r="F177" s="31">
        <v>87100</v>
      </c>
      <c r="G177" s="31">
        <f t="shared" si="55"/>
        <v>0</v>
      </c>
      <c r="H177" s="31">
        <v>87100</v>
      </c>
      <c r="I177" s="32">
        <v>59563.19</v>
      </c>
      <c r="J177" s="33">
        <f t="shared" si="56"/>
        <v>2250</v>
      </c>
      <c r="K177" s="33">
        <v>89350</v>
      </c>
      <c r="L177" s="34">
        <f t="shared" si="59"/>
        <v>89350</v>
      </c>
      <c r="M177" s="33">
        <v>89350</v>
      </c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36" customFormat="1" ht="12.75">
      <c r="A178" s="26" t="s">
        <v>337</v>
      </c>
      <c r="B178" s="27" t="s">
        <v>55</v>
      </c>
      <c r="C178" s="28"/>
      <c r="D178" s="29"/>
      <c r="E178" s="42" t="s">
        <v>338</v>
      </c>
      <c r="F178" s="43">
        <f>0+F$179+F$180+F$181+F$182+F$183+F$184+F$185+F$186</f>
        <v>1107900</v>
      </c>
      <c r="G178" s="43">
        <f t="shared" si="55"/>
        <v>0</v>
      </c>
      <c r="H178" s="43">
        <f>0+H$179+H$180+H$181+H$182+H$183+H$184+H$185+H$186</f>
        <v>1107900</v>
      </c>
      <c r="I178" s="44">
        <f>0+I$179+I$180+I$181+I$182+I$183+I$184+I$185+I$186</f>
        <v>644038.16</v>
      </c>
      <c r="J178" s="45">
        <f t="shared" si="56"/>
        <v>0</v>
      </c>
      <c r="K178" s="45">
        <f aca="true" t="shared" si="60" ref="K178:V178">0+K$179+K$180+K$181+K$182+K$183+K$184+K$185+K$186</f>
        <v>1107900</v>
      </c>
      <c r="L178" s="41">
        <f t="shared" si="60"/>
        <v>1107900</v>
      </c>
      <c r="M178" s="46">
        <f t="shared" si="60"/>
        <v>1107900</v>
      </c>
      <c r="N178" s="46">
        <f t="shared" si="60"/>
        <v>0</v>
      </c>
      <c r="O178" s="46">
        <f t="shared" si="60"/>
        <v>0</v>
      </c>
      <c r="P178" s="46">
        <f t="shared" si="60"/>
        <v>0</v>
      </c>
      <c r="Q178" s="46">
        <f t="shared" si="60"/>
        <v>0</v>
      </c>
      <c r="R178" s="46">
        <f t="shared" si="60"/>
        <v>0</v>
      </c>
      <c r="S178" s="46">
        <f t="shared" si="60"/>
        <v>0</v>
      </c>
      <c r="T178" s="46">
        <f t="shared" si="60"/>
        <v>0</v>
      </c>
      <c r="U178" s="46">
        <f t="shared" si="60"/>
        <v>0</v>
      </c>
      <c r="V178" s="46">
        <f t="shared" si="60"/>
        <v>0</v>
      </c>
    </row>
    <row r="179" spans="1:22" s="36" customFormat="1" ht="12.75">
      <c r="A179" s="26"/>
      <c r="B179" s="27"/>
      <c r="C179" s="28" t="s">
        <v>339</v>
      </c>
      <c r="D179" s="47" t="s">
        <v>340</v>
      </c>
      <c r="E179" s="48" t="s">
        <v>341</v>
      </c>
      <c r="F179" s="31">
        <v>185700</v>
      </c>
      <c r="G179" s="31">
        <f t="shared" si="55"/>
        <v>0</v>
      </c>
      <c r="H179" s="31">
        <v>185700</v>
      </c>
      <c r="I179" s="32">
        <v>103660</v>
      </c>
      <c r="J179" s="33">
        <f t="shared" si="56"/>
        <v>0</v>
      </c>
      <c r="K179" s="31">
        <v>185700</v>
      </c>
      <c r="L179" s="34">
        <f aca="true" t="shared" si="61" ref="L179:L186">0+$M179+$N179+$O179+$P179+$Q179+$R179+$S179+$T179+$U179+$V179</f>
        <v>185700</v>
      </c>
      <c r="M179" s="35">
        <v>185700</v>
      </c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36" customFormat="1" ht="12.75">
      <c r="A180" s="26"/>
      <c r="B180" s="27"/>
      <c r="C180" s="28" t="s">
        <v>342</v>
      </c>
      <c r="D180" s="47" t="s">
        <v>142</v>
      </c>
      <c r="E180" s="48" t="s">
        <v>143</v>
      </c>
      <c r="F180" s="31">
        <v>287900</v>
      </c>
      <c r="G180" s="31">
        <f t="shared" si="55"/>
        <v>0</v>
      </c>
      <c r="H180" s="31">
        <v>287900</v>
      </c>
      <c r="I180" s="32">
        <v>167944</v>
      </c>
      <c r="J180" s="33">
        <f t="shared" si="56"/>
        <v>0</v>
      </c>
      <c r="K180" s="31">
        <v>287900</v>
      </c>
      <c r="L180" s="34">
        <f t="shared" si="61"/>
        <v>287900</v>
      </c>
      <c r="M180" s="35">
        <v>287900</v>
      </c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36" customFormat="1" ht="12.75">
      <c r="A181" s="26"/>
      <c r="B181" s="27"/>
      <c r="C181" s="28" t="s">
        <v>343</v>
      </c>
      <c r="D181" s="47" t="s">
        <v>151</v>
      </c>
      <c r="E181" s="48" t="s">
        <v>152</v>
      </c>
      <c r="F181" s="31">
        <v>29600</v>
      </c>
      <c r="G181" s="31">
        <f t="shared" si="55"/>
        <v>0</v>
      </c>
      <c r="H181" s="31">
        <v>29600</v>
      </c>
      <c r="I181" s="32">
        <v>17269</v>
      </c>
      <c r="J181" s="33">
        <f t="shared" si="56"/>
        <v>0</v>
      </c>
      <c r="K181" s="31">
        <v>29600</v>
      </c>
      <c r="L181" s="34">
        <f t="shared" si="61"/>
        <v>29600</v>
      </c>
      <c r="M181" s="35">
        <v>29600</v>
      </c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36" customFormat="1" ht="12.75">
      <c r="A182" s="26"/>
      <c r="B182" s="27"/>
      <c r="C182" s="28" t="s">
        <v>344</v>
      </c>
      <c r="D182" s="47" t="s">
        <v>154</v>
      </c>
      <c r="E182" s="48" t="s">
        <v>155</v>
      </c>
      <c r="F182" s="31">
        <v>25000</v>
      </c>
      <c r="G182" s="31">
        <f t="shared" si="55"/>
        <v>0</v>
      </c>
      <c r="H182" s="31">
        <v>25000</v>
      </c>
      <c r="I182" s="32">
        <v>14581</v>
      </c>
      <c r="J182" s="33">
        <f t="shared" si="56"/>
        <v>0</v>
      </c>
      <c r="K182" s="31">
        <v>25000</v>
      </c>
      <c r="L182" s="34">
        <f t="shared" si="61"/>
        <v>25000</v>
      </c>
      <c r="M182" s="35">
        <v>25000</v>
      </c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36" customFormat="1" ht="12.75">
      <c r="A183" s="26"/>
      <c r="B183" s="27"/>
      <c r="C183" s="28" t="s">
        <v>345</v>
      </c>
      <c r="D183" s="47" t="s">
        <v>160</v>
      </c>
      <c r="E183" s="48" t="s">
        <v>161</v>
      </c>
      <c r="F183" s="31">
        <v>342300</v>
      </c>
      <c r="G183" s="31">
        <f t="shared" si="55"/>
        <v>0</v>
      </c>
      <c r="H183" s="31">
        <v>342300</v>
      </c>
      <c r="I183" s="32">
        <v>199675</v>
      </c>
      <c r="J183" s="33">
        <f t="shared" si="56"/>
        <v>0</v>
      </c>
      <c r="K183" s="31">
        <v>342300</v>
      </c>
      <c r="L183" s="34">
        <f t="shared" si="61"/>
        <v>342300</v>
      </c>
      <c r="M183" s="35">
        <v>342300</v>
      </c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36" customFormat="1" ht="12.75">
      <c r="A184" s="26"/>
      <c r="B184" s="27"/>
      <c r="C184" s="28" t="s">
        <v>346</v>
      </c>
      <c r="D184" s="47" t="s">
        <v>163</v>
      </c>
      <c r="E184" s="48" t="s">
        <v>164</v>
      </c>
      <c r="F184" s="31">
        <v>200700</v>
      </c>
      <c r="G184" s="31">
        <f t="shared" si="55"/>
        <v>0</v>
      </c>
      <c r="H184" s="31">
        <v>200700</v>
      </c>
      <c r="I184" s="32">
        <v>117075</v>
      </c>
      <c r="J184" s="33">
        <f t="shared" si="56"/>
        <v>0</v>
      </c>
      <c r="K184" s="31">
        <v>200700</v>
      </c>
      <c r="L184" s="34">
        <f t="shared" si="61"/>
        <v>200700</v>
      </c>
      <c r="M184" s="35">
        <v>200700</v>
      </c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36" customFormat="1" ht="12.75">
      <c r="A185" s="26"/>
      <c r="B185" s="27"/>
      <c r="C185" s="28" t="s">
        <v>347</v>
      </c>
      <c r="D185" s="47" t="s">
        <v>167</v>
      </c>
      <c r="E185" s="48" t="s">
        <v>168</v>
      </c>
      <c r="F185" s="31">
        <v>16700</v>
      </c>
      <c r="G185" s="31">
        <f t="shared" si="55"/>
        <v>0</v>
      </c>
      <c r="H185" s="31">
        <v>16700</v>
      </c>
      <c r="I185" s="32">
        <v>9744</v>
      </c>
      <c r="J185" s="33">
        <f t="shared" si="56"/>
        <v>0</v>
      </c>
      <c r="K185" s="31">
        <v>16700</v>
      </c>
      <c r="L185" s="34">
        <f t="shared" si="61"/>
        <v>16700</v>
      </c>
      <c r="M185" s="35">
        <v>16700</v>
      </c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36" customFormat="1" ht="12.75">
      <c r="A186" s="26"/>
      <c r="B186" s="27"/>
      <c r="C186" s="28" t="s">
        <v>348</v>
      </c>
      <c r="D186" s="47" t="s">
        <v>171</v>
      </c>
      <c r="E186" s="48" t="s">
        <v>172</v>
      </c>
      <c r="F186" s="31">
        <v>20000</v>
      </c>
      <c r="G186" s="31">
        <f t="shared" si="55"/>
        <v>0</v>
      </c>
      <c r="H186" s="31">
        <v>20000</v>
      </c>
      <c r="I186" s="32">
        <v>14090.16</v>
      </c>
      <c r="J186" s="33">
        <f t="shared" si="56"/>
        <v>0</v>
      </c>
      <c r="K186" s="31">
        <v>20000</v>
      </c>
      <c r="L186" s="34">
        <f t="shared" si="61"/>
        <v>20000</v>
      </c>
      <c r="M186" s="35">
        <v>20000</v>
      </c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36" customFormat="1" ht="12.75">
      <c r="A187" s="26" t="s">
        <v>349</v>
      </c>
      <c r="B187" s="27" t="s">
        <v>55</v>
      </c>
      <c r="C187" s="28"/>
      <c r="D187" s="29"/>
      <c r="E187" s="49" t="s">
        <v>350</v>
      </c>
      <c r="F187" s="43">
        <f>0+F$188</f>
        <v>50000</v>
      </c>
      <c r="G187" s="43">
        <f t="shared" si="55"/>
        <v>0</v>
      </c>
      <c r="H187" s="43">
        <f>0+H$188</f>
        <v>50000</v>
      </c>
      <c r="I187" s="44">
        <f>0+I$188</f>
        <v>0</v>
      </c>
      <c r="J187" s="45">
        <f t="shared" si="56"/>
        <v>0</v>
      </c>
      <c r="K187" s="45">
        <f aca="true" t="shared" si="62" ref="K187:V187">0+K$188</f>
        <v>50000</v>
      </c>
      <c r="L187" s="41">
        <f t="shared" si="62"/>
        <v>50000</v>
      </c>
      <c r="M187" s="46">
        <f t="shared" si="62"/>
        <v>50000</v>
      </c>
      <c r="N187" s="46">
        <f t="shared" si="62"/>
        <v>0</v>
      </c>
      <c r="O187" s="46">
        <f t="shared" si="62"/>
        <v>0</v>
      </c>
      <c r="P187" s="46">
        <f t="shared" si="62"/>
        <v>0</v>
      </c>
      <c r="Q187" s="46">
        <f t="shared" si="62"/>
        <v>0</v>
      </c>
      <c r="R187" s="46">
        <f t="shared" si="62"/>
        <v>0</v>
      </c>
      <c r="S187" s="46">
        <f t="shared" si="62"/>
        <v>0</v>
      </c>
      <c r="T187" s="46">
        <f t="shared" si="62"/>
        <v>0</v>
      </c>
      <c r="U187" s="46">
        <f t="shared" si="62"/>
        <v>0</v>
      </c>
      <c r="V187" s="46">
        <f t="shared" si="62"/>
        <v>0</v>
      </c>
    </row>
    <row r="188" spans="1:22" s="36" customFormat="1" ht="12.75">
      <c r="A188" s="26"/>
      <c r="B188" s="27"/>
      <c r="C188" s="28" t="s">
        <v>351</v>
      </c>
      <c r="D188" s="47" t="s">
        <v>108</v>
      </c>
      <c r="E188" s="48" t="s">
        <v>109</v>
      </c>
      <c r="F188" s="31">
        <v>50000</v>
      </c>
      <c r="G188" s="31">
        <f t="shared" si="55"/>
        <v>0</v>
      </c>
      <c r="H188" s="31">
        <v>50000</v>
      </c>
      <c r="I188" s="32">
        <v>0</v>
      </c>
      <c r="J188" s="33">
        <f t="shared" si="56"/>
        <v>0</v>
      </c>
      <c r="K188" s="31">
        <v>50000</v>
      </c>
      <c r="L188" s="34">
        <f>0+$M188+$N188+$O188+$P188+$Q188+$R188+$S188+$T188+$U188+$V188</f>
        <v>50000</v>
      </c>
      <c r="M188" s="35">
        <v>50000</v>
      </c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36" customFormat="1" ht="12.75">
      <c r="A189" s="26" t="s">
        <v>352</v>
      </c>
      <c r="B189" s="27" t="s">
        <v>55</v>
      </c>
      <c r="C189" s="28"/>
      <c r="D189" s="29"/>
      <c r="E189" s="42" t="s">
        <v>353</v>
      </c>
      <c r="F189" s="43">
        <f>0+F$190</f>
        <v>40000</v>
      </c>
      <c r="G189" s="43">
        <f t="shared" si="55"/>
        <v>0</v>
      </c>
      <c r="H189" s="43">
        <f>0+H$190</f>
        <v>40000</v>
      </c>
      <c r="I189" s="44">
        <f>0+I$190</f>
        <v>0</v>
      </c>
      <c r="J189" s="45">
        <f t="shared" si="56"/>
        <v>0</v>
      </c>
      <c r="K189" s="45">
        <f aca="true" t="shared" si="63" ref="K189:V189">0+K$190</f>
        <v>40000</v>
      </c>
      <c r="L189" s="41">
        <f t="shared" si="63"/>
        <v>40000</v>
      </c>
      <c r="M189" s="46">
        <f t="shared" si="63"/>
        <v>0</v>
      </c>
      <c r="N189" s="46">
        <f t="shared" si="63"/>
        <v>40000</v>
      </c>
      <c r="O189" s="46">
        <f t="shared" si="63"/>
        <v>0</v>
      </c>
      <c r="P189" s="46">
        <f t="shared" si="63"/>
        <v>0</v>
      </c>
      <c r="Q189" s="46">
        <f t="shared" si="63"/>
        <v>0</v>
      </c>
      <c r="R189" s="46">
        <f t="shared" si="63"/>
        <v>0</v>
      </c>
      <c r="S189" s="46">
        <f t="shared" si="63"/>
        <v>0</v>
      </c>
      <c r="T189" s="46">
        <f t="shared" si="63"/>
        <v>0</v>
      </c>
      <c r="U189" s="46">
        <f t="shared" si="63"/>
        <v>0</v>
      </c>
      <c r="V189" s="46">
        <f t="shared" si="63"/>
        <v>0</v>
      </c>
    </row>
    <row r="190" spans="1:22" s="36" customFormat="1" ht="12.75">
      <c r="A190" s="26"/>
      <c r="B190" s="27"/>
      <c r="C190" s="28" t="s">
        <v>354</v>
      </c>
      <c r="D190" s="47" t="s">
        <v>108</v>
      </c>
      <c r="E190" s="48" t="s">
        <v>109</v>
      </c>
      <c r="F190" s="31">
        <v>40000</v>
      </c>
      <c r="G190" s="31">
        <f t="shared" si="55"/>
        <v>0</v>
      </c>
      <c r="H190" s="31">
        <v>40000</v>
      </c>
      <c r="I190" s="32">
        <v>0</v>
      </c>
      <c r="J190" s="33">
        <f t="shared" si="56"/>
        <v>0</v>
      </c>
      <c r="K190" s="31">
        <v>40000</v>
      </c>
      <c r="L190" s="34">
        <f>0+$M190+$N190+$O190+$P190+$Q190+$R190+$S190+$T190+$U190+$V190</f>
        <v>40000</v>
      </c>
      <c r="M190" s="35">
        <v>0</v>
      </c>
      <c r="N190" s="35">
        <v>40000</v>
      </c>
      <c r="O190" s="35"/>
      <c r="P190" s="35"/>
      <c r="Q190" s="35"/>
      <c r="R190" s="35"/>
      <c r="S190" s="35"/>
      <c r="T190" s="35"/>
      <c r="U190" s="35"/>
      <c r="V190" s="35"/>
    </row>
    <row r="191" spans="1:22" s="36" customFormat="1" ht="12.75">
      <c r="A191" s="26" t="s">
        <v>355</v>
      </c>
      <c r="B191" s="27" t="s">
        <v>55</v>
      </c>
      <c r="C191" s="28"/>
      <c r="D191" s="29"/>
      <c r="E191" s="42" t="s">
        <v>356</v>
      </c>
      <c r="F191" s="43">
        <f>0+F$192</f>
        <v>200000</v>
      </c>
      <c r="G191" s="43">
        <f t="shared" si="55"/>
        <v>0</v>
      </c>
      <c r="H191" s="43">
        <f>0+H$192</f>
        <v>200000</v>
      </c>
      <c r="I191" s="44">
        <f>0+I$192</f>
        <v>60000</v>
      </c>
      <c r="J191" s="45">
        <f t="shared" si="56"/>
        <v>0</v>
      </c>
      <c r="K191" s="45">
        <f aca="true" t="shared" si="64" ref="K191:V191">0+K$192</f>
        <v>200000</v>
      </c>
      <c r="L191" s="41">
        <f t="shared" si="64"/>
        <v>200000</v>
      </c>
      <c r="M191" s="46">
        <f t="shared" si="64"/>
        <v>200000</v>
      </c>
      <c r="N191" s="46">
        <f t="shared" si="64"/>
        <v>0</v>
      </c>
      <c r="O191" s="46">
        <f t="shared" si="64"/>
        <v>0</v>
      </c>
      <c r="P191" s="46">
        <f t="shared" si="64"/>
        <v>0</v>
      </c>
      <c r="Q191" s="46">
        <f t="shared" si="64"/>
        <v>0</v>
      </c>
      <c r="R191" s="46">
        <f t="shared" si="64"/>
        <v>0</v>
      </c>
      <c r="S191" s="46">
        <f t="shared" si="64"/>
        <v>0</v>
      </c>
      <c r="T191" s="46">
        <f t="shared" si="64"/>
        <v>0</v>
      </c>
      <c r="U191" s="46">
        <f t="shared" si="64"/>
        <v>0</v>
      </c>
      <c r="V191" s="46">
        <f t="shared" si="64"/>
        <v>0</v>
      </c>
    </row>
    <row r="192" spans="1:22" s="36" customFormat="1" ht="12.75">
      <c r="A192" s="26"/>
      <c r="B192" s="27"/>
      <c r="C192" s="28" t="s">
        <v>357</v>
      </c>
      <c r="D192" s="47" t="s">
        <v>358</v>
      </c>
      <c r="E192" s="48" t="s">
        <v>359</v>
      </c>
      <c r="F192" s="31">
        <v>200000</v>
      </c>
      <c r="G192" s="31">
        <f t="shared" si="55"/>
        <v>0</v>
      </c>
      <c r="H192" s="31">
        <v>200000</v>
      </c>
      <c r="I192" s="32">
        <v>60000</v>
      </c>
      <c r="J192" s="33">
        <f t="shared" si="56"/>
        <v>0</v>
      </c>
      <c r="K192" s="31">
        <v>200000</v>
      </c>
      <c r="L192" s="34">
        <f>0+$M192+$N192+$O192+$P192+$Q192+$R192+$S192+$T192+$U192+$V192</f>
        <v>200000</v>
      </c>
      <c r="M192" s="35">
        <v>200000</v>
      </c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36" customFormat="1" ht="12.75">
      <c r="A193" s="51"/>
      <c r="B193" s="52"/>
      <c r="C193" s="53"/>
      <c r="D193" s="54"/>
      <c r="E193" s="55" t="s">
        <v>360</v>
      </c>
      <c r="F193" s="56">
        <f aca="true" t="shared" si="65" ref="F193:V193">0+F$170</f>
        <v>7605900</v>
      </c>
      <c r="G193" s="56">
        <f t="shared" si="65"/>
        <v>0</v>
      </c>
      <c r="H193" s="56">
        <f t="shared" si="65"/>
        <v>7605900</v>
      </c>
      <c r="I193" s="57">
        <f t="shared" si="65"/>
        <v>4906884.88</v>
      </c>
      <c r="J193" s="58">
        <f t="shared" si="65"/>
        <v>78970</v>
      </c>
      <c r="K193" s="58">
        <f t="shared" si="65"/>
        <v>7684870</v>
      </c>
      <c r="L193" s="59">
        <f t="shared" si="65"/>
        <v>7684870</v>
      </c>
      <c r="M193" s="59">
        <f t="shared" si="65"/>
        <v>7644870</v>
      </c>
      <c r="N193" s="59">
        <f t="shared" si="65"/>
        <v>40000</v>
      </c>
      <c r="O193" s="59">
        <f t="shared" si="65"/>
        <v>0</v>
      </c>
      <c r="P193" s="59">
        <f t="shared" si="65"/>
        <v>0</v>
      </c>
      <c r="Q193" s="59">
        <f t="shared" si="65"/>
        <v>0</v>
      </c>
      <c r="R193" s="59">
        <f t="shared" si="65"/>
        <v>0</v>
      </c>
      <c r="S193" s="59">
        <f t="shared" si="65"/>
        <v>0</v>
      </c>
      <c r="T193" s="59">
        <f t="shared" si="65"/>
        <v>0</v>
      </c>
      <c r="U193" s="59">
        <f t="shared" si="65"/>
        <v>0</v>
      </c>
      <c r="V193" s="59">
        <f t="shared" si="65"/>
        <v>0</v>
      </c>
    </row>
    <row r="194" spans="1:22" s="36" customFormat="1" ht="12.75">
      <c r="A194" s="26"/>
      <c r="B194" s="27"/>
      <c r="C194" s="28"/>
      <c r="D194" s="29"/>
      <c r="E194" s="37" t="s">
        <v>361</v>
      </c>
      <c r="F194" s="31"/>
      <c r="G194" s="31"/>
      <c r="H194" s="31"/>
      <c r="I194" s="32"/>
      <c r="J194" s="33"/>
      <c r="K194" s="33"/>
      <c r="L194" s="34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36" customFormat="1" ht="12.75">
      <c r="A195" s="26" t="s">
        <v>362</v>
      </c>
      <c r="B195" s="27"/>
      <c r="C195" s="28"/>
      <c r="D195" s="29"/>
      <c r="E195" s="60" t="s">
        <v>316</v>
      </c>
      <c r="F195" s="38">
        <f>0+F$196+F$202+F$213+F$221</f>
        <v>2478100</v>
      </c>
      <c r="G195" s="38">
        <f aca="true" t="shared" si="66" ref="G195:G222">$H195-$F195</f>
        <v>0</v>
      </c>
      <c r="H195" s="38">
        <f>0+H$196+H$202+H$213+H$221</f>
        <v>2478100</v>
      </c>
      <c r="I195" s="39">
        <f>0+I$196+I$202+I$213+I$221</f>
        <v>1560063.44</v>
      </c>
      <c r="J195" s="40">
        <f aca="true" t="shared" si="67" ref="J195:J224">$K195-$F195</f>
        <v>454700</v>
      </c>
      <c r="K195" s="40">
        <f>0+K$196+K$202+K$213+K$221+K$223</f>
        <v>2932800</v>
      </c>
      <c r="L195" s="41">
        <f>0+L$196+L$202+L$213+L$221+L$223</f>
        <v>2932800</v>
      </c>
      <c r="M195" s="40">
        <f>0+M$196+M$202+M$213+M$221+M$223</f>
        <v>2792800</v>
      </c>
      <c r="N195" s="40">
        <f aca="true" t="shared" si="68" ref="N195:V195">0+N$196+N$202+N$213+N$221+N$223</f>
        <v>40000</v>
      </c>
      <c r="O195" s="40">
        <f t="shared" si="68"/>
        <v>0</v>
      </c>
      <c r="P195" s="40">
        <f t="shared" si="68"/>
        <v>0</v>
      </c>
      <c r="Q195" s="40">
        <f t="shared" si="68"/>
        <v>0</v>
      </c>
      <c r="R195" s="40">
        <f t="shared" si="68"/>
        <v>0</v>
      </c>
      <c r="S195" s="40">
        <f t="shared" si="68"/>
        <v>0</v>
      </c>
      <c r="T195" s="40">
        <f t="shared" si="68"/>
        <v>0</v>
      </c>
      <c r="U195" s="40">
        <f>0+U$196+U$202+U$213+U$221+U$223</f>
        <v>100000</v>
      </c>
      <c r="V195" s="40">
        <f t="shared" si="68"/>
        <v>0</v>
      </c>
    </row>
    <row r="196" spans="1:22" s="36" customFormat="1" ht="25.5">
      <c r="A196" s="26" t="s">
        <v>363</v>
      </c>
      <c r="B196" s="27" t="s">
        <v>55</v>
      </c>
      <c r="C196" s="28"/>
      <c r="D196" s="29"/>
      <c r="E196" s="42" t="s">
        <v>318</v>
      </c>
      <c r="F196" s="43">
        <f>0+F$197+F$198+F$199+F$200+F$201</f>
        <v>1824100</v>
      </c>
      <c r="G196" s="43">
        <f t="shared" si="66"/>
        <v>0</v>
      </c>
      <c r="H196" s="43">
        <f>0+H$197+H$198+H$199+H$200+H$201</f>
        <v>1824100</v>
      </c>
      <c r="I196" s="44">
        <f>0+I$197+I$198+I$199+I$200+I$201</f>
        <v>1103890.44</v>
      </c>
      <c r="J196" s="45">
        <f t="shared" si="67"/>
        <v>-45300</v>
      </c>
      <c r="K196" s="45">
        <f aca="true" t="shared" si="69" ref="K196:V196">0+K$197+K$198+K$199+K$200+K$201</f>
        <v>1778800</v>
      </c>
      <c r="L196" s="41">
        <f t="shared" si="69"/>
        <v>1778800</v>
      </c>
      <c r="M196" s="46">
        <f t="shared" si="69"/>
        <v>1778800</v>
      </c>
      <c r="N196" s="46">
        <f t="shared" si="69"/>
        <v>0</v>
      </c>
      <c r="O196" s="46">
        <f t="shared" si="69"/>
        <v>0</v>
      </c>
      <c r="P196" s="46">
        <f t="shared" si="69"/>
        <v>0</v>
      </c>
      <c r="Q196" s="46">
        <f t="shared" si="69"/>
        <v>0</v>
      </c>
      <c r="R196" s="46">
        <f t="shared" si="69"/>
        <v>0</v>
      </c>
      <c r="S196" s="46">
        <f t="shared" si="69"/>
        <v>0</v>
      </c>
      <c r="T196" s="46">
        <f t="shared" si="69"/>
        <v>0</v>
      </c>
      <c r="U196" s="46">
        <f t="shared" si="69"/>
        <v>0</v>
      </c>
      <c r="V196" s="46">
        <f t="shared" si="69"/>
        <v>0</v>
      </c>
    </row>
    <row r="197" spans="1:22" s="36" customFormat="1" ht="12.75">
      <c r="A197" s="26"/>
      <c r="B197" s="27"/>
      <c r="C197" s="28" t="s">
        <v>364</v>
      </c>
      <c r="D197" s="47" t="s">
        <v>320</v>
      </c>
      <c r="E197" s="48" t="s">
        <v>321</v>
      </c>
      <c r="F197" s="31">
        <v>1462500</v>
      </c>
      <c r="G197" s="31">
        <f t="shared" si="66"/>
        <v>0</v>
      </c>
      <c r="H197" s="31">
        <v>1462500</v>
      </c>
      <c r="I197" s="32">
        <v>939756.48</v>
      </c>
      <c r="J197" s="33">
        <f t="shared" si="67"/>
        <v>-26500</v>
      </c>
      <c r="K197" s="33">
        <v>1436000</v>
      </c>
      <c r="L197" s="34">
        <f>0+$M197+$N197+$O197+$P197+$Q197+$R197+$S197+$T197+$U197+$V197</f>
        <v>1436000</v>
      </c>
      <c r="M197" s="33">
        <v>1436000</v>
      </c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36" customFormat="1" ht="12.75">
      <c r="A198" s="26"/>
      <c r="B198" s="27"/>
      <c r="C198" s="28" t="s">
        <v>365</v>
      </c>
      <c r="D198" s="47" t="s">
        <v>323</v>
      </c>
      <c r="E198" s="48" t="s">
        <v>324</v>
      </c>
      <c r="F198" s="31">
        <v>4800</v>
      </c>
      <c r="G198" s="31">
        <f t="shared" si="66"/>
        <v>0</v>
      </c>
      <c r="H198" s="31">
        <v>4800</v>
      </c>
      <c r="I198" s="32">
        <v>0</v>
      </c>
      <c r="J198" s="33">
        <f t="shared" si="67"/>
        <v>0</v>
      </c>
      <c r="K198" s="33">
        <v>4800</v>
      </c>
      <c r="L198" s="34">
        <f>0+$M198+$N198+$O198+$P198+$Q198+$R198+$S198+$T198+$U198+$V198</f>
        <v>4800</v>
      </c>
      <c r="M198" s="35">
        <v>4800</v>
      </c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36" customFormat="1" ht="12.75">
      <c r="A199" s="26"/>
      <c r="B199" s="27"/>
      <c r="C199" s="28" t="s">
        <v>366</v>
      </c>
      <c r="D199" s="47" t="s">
        <v>329</v>
      </c>
      <c r="E199" s="48" t="s">
        <v>330</v>
      </c>
      <c r="F199" s="31">
        <v>105200</v>
      </c>
      <c r="G199" s="31">
        <f t="shared" si="66"/>
        <v>0</v>
      </c>
      <c r="H199" s="31">
        <v>105200</v>
      </c>
      <c r="I199" s="32">
        <v>9586.21</v>
      </c>
      <c r="J199" s="33">
        <f t="shared" si="67"/>
        <v>0</v>
      </c>
      <c r="K199" s="33">
        <v>105200</v>
      </c>
      <c r="L199" s="34">
        <f>0+$M199+$N199+$O199+$P199+$Q199+$R199+$S199+$T199+$U199+$V199</f>
        <v>105200</v>
      </c>
      <c r="M199" s="35">
        <v>105200</v>
      </c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36" customFormat="1" ht="12.75">
      <c r="A200" s="26"/>
      <c r="B200" s="27"/>
      <c r="C200" s="28" t="s">
        <v>367</v>
      </c>
      <c r="D200" s="47" t="s">
        <v>332</v>
      </c>
      <c r="E200" s="48" t="s">
        <v>333</v>
      </c>
      <c r="F200" s="31">
        <v>226700</v>
      </c>
      <c r="G200" s="31">
        <f t="shared" si="66"/>
        <v>0</v>
      </c>
      <c r="H200" s="31">
        <v>226700</v>
      </c>
      <c r="I200" s="32">
        <v>138571.88</v>
      </c>
      <c r="J200" s="33">
        <f t="shared" si="67"/>
        <v>-18400</v>
      </c>
      <c r="K200" s="33">
        <v>208300</v>
      </c>
      <c r="L200" s="34">
        <f>0+$M200+$N200+$O200+$P200+$Q200+$R200+$S200+$T200+$U200+$V200</f>
        <v>208300</v>
      </c>
      <c r="M200" s="33">
        <v>208300</v>
      </c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36" customFormat="1" ht="12.75">
      <c r="A201" s="26"/>
      <c r="B201" s="27"/>
      <c r="C201" s="28" t="s">
        <v>368</v>
      </c>
      <c r="D201" s="47" t="s">
        <v>335</v>
      </c>
      <c r="E201" s="27" t="s">
        <v>336</v>
      </c>
      <c r="F201" s="31">
        <v>24900</v>
      </c>
      <c r="G201" s="31">
        <f t="shared" si="66"/>
        <v>0</v>
      </c>
      <c r="H201" s="31">
        <v>24900</v>
      </c>
      <c r="I201" s="32">
        <v>15975.87</v>
      </c>
      <c r="J201" s="33">
        <f t="shared" si="67"/>
        <v>-400</v>
      </c>
      <c r="K201" s="33">
        <v>24500</v>
      </c>
      <c r="L201" s="34">
        <f>0+$M201+$N201+$O201+$P201+$Q201+$R201+$S201+$T201+$U201+$V201</f>
        <v>24500</v>
      </c>
      <c r="M201" s="33">
        <v>24500</v>
      </c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36" customFormat="1" ht="12.75">
      <c r="A202" s="26" t="s">
        <v>369</v>
      </c>
      <c r="B202" s="27" t="s">
        <v>55</v>
      </c>
      <c r="C202" s="28"/>
      <c r="D202" s="29"/>
      <c r="E202" s="42" t="s">
        <v>338</v>
      </c>
      <c r="F202" s="43">
        <f>0+F$203+F$204+F$205+F$206+F$207+F$208+F$209+F$210+F$211+F$212</f>
        <v>314000</v>
      </c>
      <c r="G202" s="43">
        <f t="shared" si="66"/>
        <v>0</v>
      </c>
      <c r="H202" s="43">
        <f>0+H$203+H$204+H$205+H$206+H$207+H$208+H$209+H$210+H$211+H$212</f>
        <v>314000</v>
      </c>
      <c r="I202" s="44">
        <f>0+I$203+I$204+I$205+I$206+I$207+I$208+I$209+I$210+I$211+I$212</f>
        <v>201173</v>
      </c>
      <c r="J202" s="45">
        <f t="shared" si="67"/>
        <v>0</v>
      </c>
      <c r="K202" s="45">
        <f aca="true" t="shared" si="70" ref="K202:V202">0+K$203+K$204+K$205+K$206+K$207+K$208+K$209+K$210+K$211+K$212</f>
        <v>314000</v>
      </c>
      <c r="L202" s="41">
        <f t="shared" si="70"/>
        <v>314000</v>
      </c>
      <c r="M202" s="46">
        <f t="shared" si="70"/>
        <v>314000</v>
      </c>
      <c r="N202" s="46">
        <f t="shared" si="70"/>
        <v>0</v>
      </c>
      <c r="O202" s="46">
        <f t="shared" si="70"/>
        <v>0</v>
      </c>
      <c r="P202" s="46">
        <f t="shared" si="70"/>
        <v>0</v>
      </c>
      <c r="Q202" s="46">
        <f t="shared" si="70"/>
        <v>0</v>
      </c>
      <c r="R202" s="46">
        <f t="shared" si="70"/>
        <v>0</v>
      </c>
      <c r="S202" s="46">
        <f t="shared" si="70"/>
        <v>0</v>
      </c>
      <c r="T202" s="46">
        <f t="shared" si="70"/>
        <v>0</v>
      </c>
      <c r="U202" s="46">
        <f t="shared" si="70"/>
        <v>0</v>
      </c>
      <c r="V202" s="46">
        <f t="shared" si="70"/>
        <v>0</v>
      </c>
    </row>
    <row r="203" spans="1:22" s="36" customFormat="1" ht="12.75">
      <c r="A203" s="26"/>
      <c r="B203" s="27"/>
      <c r="C203" s="28" t="s">
        <v>370</v>
      </c>
      <c r="D203" s="47" t="s">
        <v>340</v>
      </c>
      <c r="E203" s="48" t="s">
        <v>341</v>
      </c>
      <c r="F203" s="31">
        <v>49900</v>
      </c>
      <c r="G203" s="31">
        <f t="shared" si="66"/>
        <v>0</v>
      </c>
      <c r="H203" s="31">
        <v>49900</v>
      </c>
      <c r="I203" s="32">
        <v>25473</v>
      </c>
      <c r="J203" s="33">
        <f t="shared" si="67"/>
        <v>0</v>
      </c>
      <c r="K203" s="31">
        <v>49900</v>
      </c>
      <c r="L203" s="34">
        <f aca="true" t="shared" si="71" ref="L203:L212">0+$M203+$N203+$O203+$P203+$Q203+$R203+$S203+$T203+$U203+$V203</f>
        <v>49900</v>
      </c>
      <c r="M203" s="35">
        <v>49900</v>
      </c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36" customFormat="1" ht="12.75">
      <c r="A204" s="26"/>
      <c r="B204" s="27"/>
      <c r="C204" s="28" t="s">
        <v>371</v>
      </c>
      <c r="D204" s="47" t="s">
        <v>136</v>
      </c>
      <c r="E204" s="48" t="s">
        <v>137</v>
      </c>
      <c r="F204" s="31">
        <v>8400</v>
      </c>
      <c r="G204" s="31">
        <f t="shared" si="66"/>
        <v>0</v>
      </c>
      <c r="H204" s="31">
        <v>8400</v>
      </c>
      <c r="I204" s="32">
        <v>8400</v>
      </c>
      <c r="J204" s="33">
        <f t="shared" si="67"/>
        <v>0</v>
      </c>
      <c r="K204" s="31">
        <v>8400</v>
      </c>
      <c r="L204" s="34">
        <f t="shared" si="71"/>
        <v>8400</v>
      </c>
      <c r="M204" s="35">
        <v>8400</v>
      </c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36" customFormat="1" ht="12.75">
      <c r="A205" s="26"/>
      <c r="B205" s="27"/>
      <c r="C205" s="28" t="s">
        <v>372</v>
      </c>
      <c r="D205" s="47" t="s">
        <v>139</v>
      </c>
      <c r="E205" s="48" t="s">
        <v>140</v>
      </c>
      <c r="F205" s="31">
        <v>3700</v>
      </c>
      <c r="G205" s="31">
        <f t="shared" si="66"/>
        <v>0</v>
      </c>
      <c r="H205" s="31">
        <v>3700</v>
      </c>
      <c r="I205" s="32">
        <v>3700</v>
      </c>
      <c r="J205" s="33">
        <f t="shared" si="67"/>
        <v>0</v>
      </c>
      <c r="K205" s="31">
        <v>3700</v>
      </c>
      <c r="L205" s="34">
        <f t="shared" si="71"/>
        <v>3700</v>
      </c>
      <c r="M205" s="35">
        <v>3700</v>
      </c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36" customFormat="1" ht="12.75">
      <c r="A206" s="26"/>
      <c r="B206" s="27"/>
      <c r="C206" s="28" t="s">
        <v>373</v>
      </c>
      <c r="D206" s="47" t="s">
        <v>142</v>
      </c>
      <c r="E206" s="48" t="s">
        <v>143</v>
      </c>
      <c r="F206" s="31">
        <v>102000</v>
      </c>
      <c r="G206" s="31">
        <f t="shared" si="66"/>
        <v>0</v>
      </c>
      <c r="H206" s="31">
        <v>102000</v>
      </c>
      <c r="I206" s="32">
        <v>78000</v>
      </c>
      <c r="J206" s="33">
        <f t="shared" si="67"/>
        <v>0</v>
      </c>
      <c r="K206" s="31">
        <v>102000</v>
      </c>
      <c r="L206" s="34">
        <f t="shared" si="71"/>
        <v>102000</v>
      </c>
      <c r="M206" s="35">
        <v>102000</v>
      </c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36" customFormat="1" ht="12.75">
      <c r="A207" s="26"/>
      <c r="B207" s="27"/>
      <c r="C207" s="28" t="s">
        <v>374</v>
      </c>
      <c r="D207" s="47" t="s">
        <v>151</v>
      </c>
      <c r="E207" s="48" t="s">
        <v>152</v>
      </c>
      <c r="F207" s="31">
        <v>27800</v>
      </c>
      <c r="G207" s="31">
        <f t="shared" si="66"/>
        <v>0</v>
      </c>
      <c r="H207" s="31">
        <v>27800</v>
      </c>
      <c r="I207" s="32">
        <v>20800</v>
      </c>
      <c r="J207" s="33">
        <f t="shared" si="67"/>
        <v>0</v>
      </c>
      <c r="K207" s="31">
        <v>27800</v>
      </c>
      <c r="L207" s="34">
        <f t="shared" si="71"/>
        <v>27800</v>
      </c>
      <c r="M207" s="35">
        <v>27800</v>
      </c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36" customFormat="1" ht="12.75">
      <c r="A208" s="26"/>
      <c r="B208" s="27"/>
      <c r="C208" s="28" t="s">
        <v>375</v>
      </c>
      <c r="D208" s="47" t="s">
        <v>154</v>
      </c>
      <c r="E208" s="48" t="s">
        <v>155</v>
      </c>
      <c r="F208" s="31">
        <v>13900</v>
      </c>
      <c r="G208" s="31">
        <f t="shared" si="66"/>
        <v>0</v>
      </c>
      <c r="H208" s="31">
        <v>13900</v>
      </c>
      <c r="I208" s="32">
        <v>8900</v>
      </c>
      <c r="J208" s="33">
        <f t="shared" si="67"/>
        <v>0</v>
      </c>
      <c r="K208" s="31">
        <v>13900</v>
      </c>
      <c r="L208" s="34">
        <f t="shared" si="71"/>
        <v>13900</v>
      </c>
      <c r="M208" s="35">
        <v>13900</v>
      </c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36" customFormat="1" ht="12.75">
      <c r="A209" s="26"/>
      <c r="B209" s="27"/>
      <c r="C209" s="28" t="s">
        <v>376</v>
      </c>
      <c r="D209" s="47" t="s">
        <v>160</v>
      </c>
      <c r="E209" s="48" t="s">
        <v>161</v>
      </c>
      <c r="F209" s="31">
        <v>91000</v>
      </c>
      <c r="G209" s="31">
        <f t="shared" si="66"/>
        <v>0</v>
      </c>
      <c r="H209" s="31">
        <v>91000</v>
      </c>
      <c r="I209" s="32">
        <v>42500</v>
      </c>
      <c r="J209" s="33">
        <f t="shared" si="67"/>
        <v>0</v>
      </c>
      <c r="K209" s="31">
        <v>91000</v>
      </c>
      <c r="L209" s="34">
        <f t="shared" si="71"/>
        <v>91000</v>
      </c>
      <c r="M209" s="35">
        <v>91000</v>
      </c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36" customFormat="1" ht="12.75">
      <c r="A210" s="26"/>
      <c r="B210" s="27"/>
      <c r="C210" s="28" t="s">
        <v>377</v>
      </c>
      <c r="D210" s="47" t="s">
        <v>167</v>
      </c>
      <c r="E210" s="48" t="s">
        <v>168</v>
      </c>
      <c r="F210" s="31">
        <v>13500</v>
      </c>
      <c r="G210" s="31">
        <f t="shared" si="66"/>
        <v>0</v>
      </c>
      <c r="H210" s="31">
        <v>13500</v>
      </c>
      <c r="I210" s="32">
        <v>9600</v>
      </c>
      <c r="J210" s="33">
        <f t="shared" si="67"/>
        <v>0</v>
      </c>
      <c r="K210" s="31">
        <v>13500</v>
      </c>
      <c r="L210" s="34">
        <f t="shared" si="71"/>
        <v>13500</v>
      </c>
      <c r="M210" s="35">
        <v>13500</v>
      </c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36" customFormat="1" ht="12.75">
      <c r="A211" s="26"/>
      <c r="B211" s="27"/>
      <c r="C211" s="28" t="s">
        <v>378</v>
      </c>
      <c r="D211" s="47" t="s">
        <v>171</v>
      </c>
      <c r="E211" s="48" t="s">
        <v>172</v>
      </c>
      <c r="F211" s="31">
        <v>1000</v>
      </c>
      <c r="G211" s="31">
        <f t="shared" si="66"/>
        <v>0</v>
      </c>
      <c r="H211" s="31">
        <v>1000</v>
      </c>
      <c r="I211" s="32">
        <v>1000</v>
      </c>
      <c r="J211" s="33">
        <f t="shared" si="67"/>
        <v>0</v>
      </c>
      <c r="K211" s="31">
        <v>1000</v>
      </c>
      <c r="L211" s="34">
        <f t="shared" si="71"/>
        <v>1000</v>
      </c>
      <c r="M211" s="35">
        <v>1000</v>
      </c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36" customFormat="1" ht="12.75">
      <c r="A212" s="26"/>
      <c r="B212" s="27"/>
      <c r="C212" s="28" t="s">
        <v>379</v>
      </c>
      <c r="D212" s="47" t="s">
        <v>380</v>
      </c>
      <c r="E212" s="48" t="s">
        <v>381</v>
      </c>
      <c r="F212" s="31">
        <v>2800</v>
      </c>
      <c r="G212" s="31">
        <f t="shared" si="66"/>
        <v>0</v>
      </c>
      <c r="H212" s="31">
        <v>2800</v>
      </c>
      <c r="I212" s="32">
        <v>2800</v>
      </c>
      <c r="J212" s="33">
        <f t="shared" si="67"/>
        <v>0</v>
      </c>
      <c r="K212" s="31">
        <v>2800</v>
      </c>
      <c r="L212" s="34">
        <f t="shared" si="71"/>
        <v>2800</v>
      </c>
      <c r="M212" s="35">
        <v>2800</v>
      </c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36" customFormat="1" ht="12.75">
      <c r="A213" s="26" t="s">
        <v>382</v>
      </c>
      <c r="B213" s="27" t="s">
        <v>55</v>
      </c>
      <c r="C213" s="28"/>
      <c r="D213" s="29"/>
      <c r="E213" s="49" t="s">
        <v>350</v>
      </c>
      <c r="F213" s="43">
        <f>0+F$214+F$215+F$216+F$217+F$218+F$219+F$220</f>
        <v>300000</v>
      </c>
      <c r="G213" s="43">
        <f t="shared" si="66"/>
        <v>0</v>
      </c>
      <c r="H213" s="43">
        <f>0+H$214+H$215+H$216+H$217+H$218+H$219+H$220</f>
        <v>300000</v>
      </c>
      <c r="I213" s="44">
        <f>0+I$214+I$215+I$216+I$217+I$218+I$219+I$220</f>
        <v>255000</v>
      </c>
      <c r="J213" s="45">
        <f t="shared" si="67"/>
        <v>400000</v>
      </c>
      <c r="K213" s="45">
        <f aca="true" t="shared" si="72" ref="K213:V213">0+K$214+K$215+K$216+K$217+K$218+K$219+K$220</f>
        <v>700000</v>
      </c>
      <c r="L213" s="41">
        <f t="shared" si="72"/>
        <v>700000</v>
      </c>
      <c r="M213" s="46">
        <f t="shared" si="72"/>
        <v>700000</v>
      </c>
      <c r="N213" s="46">
        <f t="shared" si="72"/>
        <v>0</v>
      </c>
      <c r="O213" s="46">
        <f t="shared" si="72"/>
        <v>0</v>
      </c>
      <c r="P213" s="46">
        <f t="shared" si="72"/>
        <v>0</v>
      </c>
      <c r="Q213" s="46">
        <f t="shared" si="72"/>
        <v>0</v>
      </c>
      <c r="R213" s="46">
        <f t="shared" si="72"/>
        <v>0</v>
      </c>
      <c r="S213" s="46">
        <f t="shared" si="72"/>
        <v>0</v>
      </c>
      <c r="T213" s="46">
        <f t="shared" si="72"/>
        <v>0</v>
      </c>
      <c r="U213" s="46">
        <f t="shared" si="72"/>
        <v>0</v>
      </c>
      <c r="V213" s="46">
        <f t="shared" si="72"/>
        <v>0</v>
      </c>
    </row>
    <row r="214" spans="1:22" s="36" customFormat="1" ht="12.75">
      <c r="A214" s="26"/>
      <c r="B214" s="27"/>
      <c r="C214" s="28" t="s">
        <v>383</v>
      </c>
      <c r="D214" s="47" t="s">
        <v>384</v>
      </c>
      <c r="E214" s="48" t="s">
        <v>385</v>
      </c>
      <c r="F214" s="31">
        <v>40000</v>
      </c>
      <c r="G214" s="31">
        <f t="shared" si="66"/>
        <v>0</v>
      </c>
      <c r="H214" s="31">
        <v>40000</v>
      </c>
      <c r="I214" s="32">
        <v>35000</v>
      </c>
      <c r="J214" s="33">
        <f t="shared" si="67"/>
        <v>10000</v>
      </c>
      <c r="K214" s="33">
        <v>50000</v>
      </c>
      <c r="L214" s="34">
        <f aca="true" t="shared" si="73" ref="L214:L220">0+$M214+$N214+$O214+$P214+$Q214+$R214+$S214+$T214+$U214+$V214</f>
        <v>50000</v>
      </c>
      <c r="M214" s="33">
        <v>50000</v>
      </c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36" customFormat="1" ht="12.75">
      <c r="A215" s="26"/>
      <c r="B215" s="27"/>
      <c r="C215" s="28" t="s">
        <v>386</v>
      </c>
      <c r="D215" s="47" t="s">
        <v>136</v>
      </c>
      <c r="E215" s="48" t="s">
        <v>137</v>
      </c>
      <c r="F215" s="31">
        <v>15000</v>
      </c>
      <c r="G215" s="31">
        <f t="shared" si="66"/>
        <v>0</v>
      </c>
      <c r="H215" s="31">
        <v>15000</v>
      </c>
      <c r="I215" s="32">
        <v>12000</v>
      </c>
      <c r="J215" s="33">
        <f t="shared" si="67"/>
        <v>0</v>
      </c>
      <c r="K215" s="33">
        <v>15000</v>
      </c>
      <c r="L215" s="34">
        <f t="shared" si="73"/>
        <v>15000</v>
      </c>
      <c r="M215" s="35">
        <v>15000</v>
      </c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36" customFormat="1" ht="12.75">
      <c r="A216" s="26"/>
      <c r="B216" s="27"/>
      <c r="C216" s="28" t="s">
        <v>387</v>
      </c>
      <c r="D216" s="47" t="s">
        <v>139</v>
      </c>
      <c r="E216" s="48" t="s">
        <v>140</v>
      </c>
      <c r="F216" s="31">
        <v>40000</v>
      </c>
      <c r="G216" s="31">
        <f t="shared" si="66"/>
        <v>0</v>
      </c>
      <c r="H216" s="31">
        <v>40000</v>
      </c>
      <c r="I216" s="32">
        <v>40000</v>
      </c>
      <c r="J216" s="33">
        <f t="shared" si="67"/>
        <v>70000</v>
      </c>
      <c r="K216" s="33">
        <v>110000</v>
      </c>
      <c r="L216" s="34">
        <f t="shared" si="73"/>
        <v>110000</v>
      </c>
      <c r="M216" s="33">
        <v>110000</v>
      </c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36" customFormat="1" ht="12.75">
      <c r="A217" s="26"/>
      <c r="B217" s="27"/>
      <c r="C217" s="28" t="s">
        <v>388</v>
      </c>
      <c r="D217" s="47" t="s">
        <v>151</v>
      </c>
      <c r="E217" s="48" t="s">
        <v>152</v>
      </c>
      <c r="F217" s="31">
        <v>60000</v>
      </c>
      <c r="G217" s="31">
        <f t="shared" si="66"/>
        <v>0</v>
      </c>
      <c r="H217" s="31">
        <v>60000</v>
      </c>
      <c r="I217" s="32">
        <v>39000</v>
      </c>
      <c r="J217" s="33">
        <f t="shared" si="67"/>
        <v>140000</v>
      </c>
      <c r="K217" s="33">
        <v>200000</v>
      </c>
      <c r="L217" s="34">
        <f t="shared" si="73"/>
        <v>200000</v>
      </c>
      <c r="M217" s="33">
        <v>200000</v>
      </c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36" customFormat="1" ht="12.75">
      <c r="A218" s="26"/>
      <c r="B218" s="27"/>
      <c r="C218" s="28" t="s">
        <v>389</v>
      </c>
      <c r="D218" s="47" t="s">
        <v>157</v>
      </c>
      <c r="E218" s="48" t="s">
        <v>158</v>
      </c>
      <c r="F218" s="31">
        <v>15000</v>
      </c>
      <c r="G218" s="31">
        <f t="shared" si="66"/>
        <v>0</v>
      </c>
      <c r="H218" s="31">
        <v>15000</v>
      </c>
      <c r="I218" s="32">
        <v>14000</v>
      </c>
      <c r="J218" s="33">
        <f t="shared" si="67"/>
        <v>0</v>
      </c>
      <c r="K218" s="31">
        <v>15000</v>
      </c>
      <c r="L218" s="34">
        <f t="shared" si="73"/>
        <v>15000</v>
      </c>
      <c r="M218" s="35">
        <v>15000</v>
      </c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36" customFormat="1" ht="12.75">
      <c r="A219" s="26"/>
      <c r="B219" s="27"/>
      <c r="C219" s="28" t="s">
        <v>390</v>
      </c>
      <c r="D219" s="47" t="s">
        <v>63</v>
      </c>
      <c r="E219" s="48" t="s">
        <v>64</v>
      </c>
      <c r="F219" s="31">
        <v>60000</v>
      </c>
      <c r="G219" s="31">
        <f t="shared" si="66"/>
        <v>0</v>
      </c>
      <c r="H219" s="31">
        <v>60000</v>
      </c>
      <c r="I219" s="32">
        <v>55000</v>
      </c>
      <c r="J219" s="33">
        <f t="shared" si="67"/>
        <v>0</v>
      </c>
      <c r="K219" s="31">
        <v>60000</v>
      </c>
      <c r="L219" s="34">
        <f t="shared" si="73"/>
        <v>60000</v>
      </c>
      <c r="M219" s="35">
        <v>60000</v>
      </c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36" customFormat="1" ht="12.75">
      <c r="A220" s="26"/>
      <c r="B220" s="27"/>
      <c r="C220" s="28" t="s">
        <v>391</v>
      </c>
      <c r="D220" s="47" t="s">
        <v>108</v>
      </c>
      <c r="E220" s="48" t="s">
        <v>109</v>
      </c>
      <c r="F220" s="31">
        <v>70000</v>
      </c>
      <c r="G220" s="31">
        <f t="shared" si="66"/>
        <v>0</v>
      </c>
      <c r="H220" s="31">
        <v>70000</v>
      </c>
      <c r="I220" s="32">
        <v>60000</v>
      </c>
      <c r="J220" s="33">
        <f t="shared" si="67"/>
        <v>180000</v>
      </c>
      <c r="K220" s="31">
        <v>250000</v>
      </c>
      <c r="L220" s="34">
        <f t="shared" si="73"/>
        <v>250000</v>
      </c>
      <c r="M220" s="31">
        <v>250000</v>
      </c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36" customFormat="1" ht="12.75">
      <c r="A221" s="26" t="s">
        <v>392</v>
      </c>
      <c r="B221" s="27" t="s">
        <v>55</v>
      </c>
      <c r="C221" s="28"/>
      <c r="D221" s="29"/>
      <c r="E221" s="42" t="s">
        <v>393</v>
      </c>
      <c r="F221" s="43">
        <f>0+F$222</f>
        <v>40000</v>
      </c>
      <c r="G221" s="43">
        <f t="shared" si="66"/>
        <v>0</v>
      </c>
      <c r="H221" s="43">
        <f>0+H$222</f>
        <v>40000</v>
      </c>
      <c r="I221" s="44">
        <f>0+I$222</f>
        <v>0</v>
      </c>
      <c r="J221" s="45">
        <f t="shared" si="67"/>
        <v>0</v>
      </c>
      <c r="K221" s="45">
        <f aca="true" t="shared" si="74" ref="K221:V221">0+K$222</f>
        <v>40000</v>
      </c>
      <c r="L221" s="41">
        <f t="shared" si="74"/>
        <v>40000</v>
      </c>
      <c r="M221" s="46">
        <f t="shared" si="74"/>
        <v>0</v>
      </c>
      <c r="N221" s="46">
        <f t="shared" si="74"/>
        <v>40000</v>
      </c>
      <c r="O221" s="46">
        <f t="shared" si="74"/>
        <v>0</v>
      </c>
      <c r="P221" s="46">
        <f t="shared" si="74"/>
        <v>0</v>
      </c>
      <c r="Q221" s="46">
        <f t="shared" si="74"/>
        <v>0</v>
      </c>
      <c r="R221" s="46">
        <f t="shared" si="74"/>
        <v>0</v>
      </c>
      <c r="S221" s="46">
        <f t="shared" si="74"/>
        <v>0</v>
      </c>
      <c r="T221" s="46">
        <f t="shared" si="74"/>
        <v>0</v>
      </c>
      <c r="U221" s="46">
        <f t="shared" si="74"/>
        <v>0</v>
      </c>
      <c r="V221" s="46">
        <f t="shared" si="74"/>
        <v>0</v>
      </c>
    </row>
    <row r="222" spans="1:22" s="36" customFormat="1" ht="12.75">
      <c r="A222" s="26"/>
      <c r="B222" s="27"/>
      <c r="C222" s="28" t="s">
        <v>394</v>
      </c>
      <c r="D222" s="47" t="s">
        <v>63</v>
      </c>
      <c r="E222" s="48" t="s">
        <v>64</v>
      </c>
      <c r="F222" s="31">
        <v>40000</v>
      </c>
      <c r="G222" s="31">
        <f t="shared" si="66"/>
        <v>0</v>
      </c>
      <c r="H222" s="31">
        <v>40000</v>
      </c>
      <c r="I222" s="32">
        <v>0</v>
      </c>
      <c r="J222" s="33">
        <f t="shared" si="67"/>
        <v>0</v>
      </c>
      <c r="K222" s="31">
        <v>40000</v>
      </c>
      <c r="L222" s="34">
        <f>0+$M222+$N222+$O222+$P222+$Q222+$R222+$S222+$T222+$U222+$V222</f>
        <v>40000</v>
      </c>
      <c r="M222" s="35">
        <v>0</v>
      </c>
      <c r="N222" s="35">
        <v>40000</v>
      </c>
      <c r="O222" s="35"/>
      <c r="P222" s="35"/>
      <c r="Q222" s="35"/>
      <c r="R222" s="35"/>
      <c r="S222" s="35"/>
      <c r="T222" s="35"/>
      <c r="U222" s="35"/>
      <c r="V222" s="35"/>
    </row>
    <row r="223" spans="1:22" s="50" customFormat="1" ht="25.5">
      <c r="A223" s="26"/>
      <c r="B223" s="49"/>
      <c r="C223" s="28"/>
      <c r="D223" s="28"/>
      <c r="E223" s="42" t="s">
        <v>395</v>
      </c>
      <c r="F223" s="45">
        <f aca="true" t="shared" si="75" ref="F223:V223">0+F$224</f>
        <v>0</v>
      </c>
      <c r="G223" s="45">
        <f t="shared" si="75"/>
        <v>0</v>
      </c>
      <c r="H223" s="45">
        <f t="shared" si="75"/>
        <v>0</v>
      </c>
      <c r="I223" s="45">
        <f t="shared" si="75"/>
        <v>0</v>
      </c>
      <c r="J223" s="45">
        <f t="shared" si="75"/>
        <v>100000</v>
      </c>
      <c r="K223" s="45">
        <f t="shared" si="75"/>
        <v>100000</v>
      </c>
      <c r="L223" s="41">
        <f>0+L$224</f>
        <v>100000</v>
      </c>
      <c r="M223" s="45">
        <f t="shared" si="75"/>
        <v>0</v>
      </c>
      <c r="N223" s="45">
        <f t="shared" si="75"/>
        <v>0</v>
      </c>
      <c r="O223" s="45">
        <f t="shared" si="75"/>
        <v>0</v>
      </c>
      <c r="P223" s="45">
        <f t="shared" si="75"/>
        <v>0</v>
      </c>
      <c r="Q223" s="45">
        <f t="shared" si="75"/>
        <v>0</v>
      </c>
      <c r="R223" s="45">
        <f t="shared" si="75"/>
        <v>0</v>
      </c>
      <c r="S223" s="45">
        <f t="shared" si="75"/>
        <v>0</v>
      </c>
      <c r="T223" s="45">
        <f t="shared" si="75"/>
        <v>0</v>
      </c>
      <c r="U223" s="45">
        <f t="shared" si="75"/>
        <v>100000</v>
      </c>
      <c r="V223" s="45">
        <f t="shared" si="75"/>
        <v>0</v>
      </c>
    </row>
    <row r="224" spans="1:22" s="36" customFormat="1" ht="12.75">
      <c r="A224" s="26"/>
      <c r="B224" s="27"/>
      <c r="C224" s="28"/>
      <c r="D224" s="47" t="s">
        <v>186</v>
      </c>
      <c r="E224" s="48" t="s">
        <v>187</v>
      </c>
      <c r="F224" s="31">
        <v>0</v>
      </c>
      <c r="G224" s="31">
        <v>0</v>
      </c>
      <c r="H224" s="31">
        <v>0</v>
      </c>
      <c r="I224" s="31">
        <v>0</v>
      </c>
      <c r="J224" s="33">
        <f t="shared" si="67"/>
        <v>100000</v>
      </c>
      <c r="K224" s="33">
        <v>100000</v>
      </c>
      <c r="L224" s="34">
        <f>0+$M224+$N224+$O224+$P224+$Q224+$R224+$S224+$T224+$U224+$V224</f>
        <v>100000</v>
      </c>
      <c r="M224" s="35">
        <v>0</v>
      </c>
      <c r="N224" s="35"/>
      <c r="O224" s="35"/>
      <c r="P224" s="35"/>
      <c r="Q224" s="35"/>
      <c r="R224" s="35"/>
      <c r="S224" s="35"/>
      <c r="T224" s="35"/>
      <c r="U224" s="35">
        <v>100000</v>
      </c>
      <c r="V224" s="35"/>
    </row>
    <row r="225" spans="1:22" s="36" customFormat="1" ht="12.75">
      <c r="A225" s="51"/>
      <c r="B225" s="52"/>
      <c r="C225" s="53"/>
      <c r="D225" s="54"/>
      <c r="E225" s="55" t="s">
        <v>396</v>
      </c>
      <c r="F225" s="56">
        <f aca="true" t="shared" si="76" ref="F225:V225">0+F$195</f>
        <v>2478100</v>
      </c>
      <c r="G225" s="56">
        <f t="shared" si="76"/>
        <v>0</v>
      </c>
      <c r="H225" s="56">
        <f t="shared" si="76"/>
        <v>2478100</v>
      </c>
      <c r="I225" s="57">
        <f t="shared" si="76"/>
        <v>1560063.44</v>
      </c>
      <c r="J225" s="58">
        <f t="shared" si="76"/>
        <v>454700</v>
      </c>
      <c r="K225" s="58">
        <f t="shared" si="76"/>
        <v>2932800</v>
      </c>
      <c r="L225" s="59">
        <f t="shared" si="76"/>
        <v>2932800</v>
      </c>
      <c r="M225" s="59">
        <f t="shared" si="76"/>
        <v>2792800</v>
      </c>
      <c r="N225" s="59">
        <f t="shared" si="76"/>
        <v>40000</v>
      </c>
      <c r="O225" s="59">
        <f t="shared" si="76"/>
        <v>0</v>
      </c>
      <c r="P225" s="59">
        <f t="shared" si="76"/>
        <v>0</v>
      </c>
      <c r="Q225" s="59">
        <f t="shared" si="76"/>
        <v>0</v>
      </c>
      <c r="R225" s="59">
        <f t="shared" si="76"/>
        <v>0</v>
      </c>
      <c r="S225" s="59">
        <f t="shared" si="76"/>
        <v>0</v>
      </c>
      <c r="T225" s="59">
        <f t="shared" si="76"/>
        <v>0</v>
      </c>
      <c r="U225" s="59">
        <f t="shared" si="76"/>
        <v>100000</v>
      </c>
      <c r="V225" s="59">
        <f t="shared" si="76"/>
        <v>0</v>
      </c>
    </row>
    <row r="226" spans="1:22" s="36" customFormat="1" ht="25.5">
      <c r="A226" s="26"/>
      <c r="B226" s="27"/>
      <c r="C226" s="28"/>
      <c r="D226" s="29"/>
      <c r="E226" s="37" t="s">
        <v>397</v>
      </c>
      <c r="F226" s="31"/>
      <c r="G226" s="31"/>
      <c r="H226" s="31"/>
      <c r="I226" s="32"/>
      <c r="J226" s="33"/>
      <c r="K226" s="33"/>
      <c r="L226" s="34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36" customFormat="1" ht="12.75">
      <c r="A227" s="26" t="s">
        <v>398</v>
      </c>
      <c r="B227" s="27"/>
      <c r="C227" s="28"/>
      <c r="D227" s="29"/>
      <c r="E227" s="60" t="s">
        <v>316</v>
      </c>
      <c r="F227" s="38">
        <f>0+F$228+F$234+F$250+F$262+F$264</f>
        <v>4187400</v>
      </c>
      <c r="G227" s="38">
        <f aca="true" t="shared" si="77" ref="G227:G266">$H227-$F227</f>
        <v>0</v>
      </c>
      <c r="H227" s="38">
        <f>0+H$228+H$234+H$250+H$262+H$264</f>
        <v>4187400</v>
      </c>
      <c r="I227" s="39">
        <f>0+I$228+I$234+I$250+I$262+I$264</f>
        <v>2597507.26</v>
      </c>
      <c r="J227" s="40">
        <f aca="true" t="shared" si="78" ref="J227:J266">$K227-$F227</f>
        <v>-113750</v>
      </c>
      <c r="K227" s="40">
        <f aca="true" t="shared" si="79" ref="K227:V227">0+K$228+K$234+K$250+K$262+K$264</f>
        <v>4073650</v>
      </c>
      <c r="L227" s="41">
        <f t="shared" si="79"/>
        <v>4073650</v>
      </c>
      <c r="M227" s="41">
        <f t="shared" si="79"/>
        <v>4033650</v>
      </c>
      <c r="N227" s="41">
        <f t="shared" si="79"/>
        <v>40000</v>
      </c>
      <c r="O227" s="41">
        <f t="shared" si="79"/>
        <v>0</v>
      </c>
      <c r="P227" s="41">
        <f t="shared" si="79"/>
        <v>0</v>
      </c>
      <c r="Q227" s="41">
        <f t="shared" si="79"/>
        <v>0</v>
      </c>
      <c r="R227" s="41">
        <f t="shared" si="79"/>
        <v>0</v>
      </c>
      <c r="S227" s="41">
        <f t="shared" si="79"/>
        <v>0</v>
      </c>
      <c r="T227" s="41">
        <f t="shared" si="79"/>
        <v>0</v>
      </c>
      <c r="U227" s="41">
        <f t="shared" si="79"/>
        <v>0</v>
      </c>
      <c r="V227" s="41">
        <f t="shared" si="79"/>
        <v>0</v>
      </c>
    </row>
    <row r="228" spans="1:22" s="36" customFormat="1" ht="25.5">
      <c r="A228" s="26" t="s">
        <v>399</v>
      </c>
      <c r="B228" s="27" t="s">
        <v>55</v>
      </c>
      <c r="C228" s="28"/>
      <c r="D228" s="29"/>
      <c r="E228" s="42" t="s">
        <v>318</v>
      </c>
      <c r="F228" s="43">
        <f>0+F$229+F$230+F$231+F$232+F$233</f>
        <v>2670200</v>
      </c>
      <c r="G228" s="43">
        <f t="shared" si="77"/>
        <v>0</v>
      </c>
      <c r="H228" s="43">
        <f>0+H$229+H$230+H$231+H$232+H$233</f>
        <v>2670200</v>
      </c>
      <c r="I228" s="44">
        <f>0+I$229+I$230+I$231+I$232+I$233</f>
        <v>1699377.26</v>
      </c>
      <c r="J228" s="45">
        <f t="shared" si="78"/>
        <v>-180400</v>
      </c>
      <c r="K228" s="45">
        <f aca="true" t="shared" si="80" ref="K228:V228">0+K$229+K$230+K$231+K$232+K$233</f>
        <v>2489800</v>
      </c>
      <c r="L228" s="41">
        <f t="shared" si="80"/>
        <v>2489800</v>
      </c>
      <c r="M228" s="46">
        <f t="shared" si="80"/>
        <v>2489800</v>
      </c>
      <c r="N228" s="46">
        <f t="shared" si="80"/>
        <v>0</v>
      </c>
      <c r="O228" s="46">
        <f t="shared" si="80"/>
        <v>0</v>
      </c>
      <c r="P228" s="46">
        <f t="shared" si="80"/>
        <v>0</v>
      </c>
      <c r="Q228" s="46">
        <f t="shared" si="80"/>
        <v>0</v>
      </c>
      <c r="R228" s="46">
        <f t="shared" si="80"/>
        <v>0</v>
      </c>
      <c r="S228" s="46">
        <f t="shared" si="80"/>
        <v>0</v>
      </c>
      <c r="T228" s="46">
        <f t="shared" si="80"/>
        <v>0</v>
      </c>
      <c r="U228" s="46">
        <f t="shared" si="80"/>
        <v>0</v>
      </c>
      <c r="V228" s="46">
        <f t="shared" si="80"/>
        <v>0</v>
      </c>
    </row>
    <row r="229" spans="1:22" s="36" customFormat="1" ht="12.75">
      <c r="A229" s="26"/>
      <c r="B229" s="27"/>
      <c r="C229" s="28" t="s">
        <v>400</v>
      </c>
      <c r="D229" s="47" t="s">
        <v>320</v>
      </c>
      <c r="E229" s="48" t="s">
        <v>321</v>
      </c>
      <c r="F229" s="31">
        <v>2253000</v>
      </c>
      <c r="G229" s="31">
        <f t="shared" si="77"/>
        <v>-99600</v>
      </c>
      <c r="H229" s="31">
        <v>2153400</v>
      </c>
      <c r="I229" s="32">
        <v>1358443.52</v>
      </c>
      <c r="J229" s="33">
        <f t="shared" si="78"/>
        <v>-228000</v>
      </c>
      <c r="K229" s="33">
        <v>2025000</v>
      </c>
      <c r="L229" s="34">
        <f>0+$M229+$N229+$O229+$P229+$Q229+$R229+$S229+$T229+$U229+$V229</f>
        <v>2025000</v>
      </c>
      <c r="M229" s="33">
        <v>2025000</v>
      </c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36" customFormat="1" ht="12.75">
      <c r="A230" s="26"/>
      <c r="B230" s="27"/>
      <c r="C230" s="28" t="s">
        <v>401</v>
      </c>
      <c r="D230" s="47" t="s">
        <v>323</v>
      </c>
      <c r="E230" s="48" t="s">
        <v>324</v>
      </c>
      <c r="F230" s="31">
        <v>6800</v>
      </c>
      <c r="G230" s="31">
        <f t="shared" si="77"/>
        <v>0</v>
      </c>
      <c r="H230" s="31">
        <v>6800</v>
      </c>
      <c r="I230" s="32">
        <v>0</v>
      </c>
      <c r="J230" s="33">
        <f t="shared" si="78"/>
        <v>0</v>
      </c>
      <c r="K230" s="33">
        <v>6800</v>
      </c>
      <c r="L230" s="34">
        <f>0+$M230+$N230+$O230+$P230+$Q230+$R230+$S230+$T230+$U230+$V230</f>
        <v>6800</v>
      </c>
      <c r="M230" s="35">
        <v>6800</v>
      </c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36" customFormat="1" ht="12.75">
      <c r="A231" s="26"/>
      <c r="B231" s="27"/>
      <c r="C231" s="28" t="s">
        <v>402</v>
      </c>
      <c r="D231" s="47" t="s">
        <v>329</v>
      </c>
      <c r="E231" s="48" t="s">
        <v>330</v>
      </c>
      <c r="F231" s="31">
        <v>22800</v>
      </c>
      <c r="G231" s="31">
        <f t="shared" si="77"/>
        <v>99600</v>
      </c>
      <c r="H231" s="31">
        <v>122400</v>
      </c>
      <c r="I231" s="32">
        <v>117058.16</v>
      </c>
      <c r="J231" s="33">
        <f t="shared" si="78"/>
        <v>109200</v>
      </c>
      <c r="K231" s="33">
        <v>132000</v>
      </c>
      <c r="L231" s="34">
        <f>0+$M231+$N231+$O231+$P231+$Q231+$R231+$S231+$T231+$U231+$V231</f>
        <v>132000</v>
      </c>
      <c r="M231" s="33">
        <v>132000</v>
      </c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36" customFormat="1" ht="12.75">
      <c r="A232" s="26"/>
      <c r="B232" s="27"/>
      <c r="C232" s="28" t="s">
        <v>403</v>
      </c>
      <c r="D232" s="47" t="s">
        <v>332</v>
      </c>
      <c r="E232" s="48" t="s">
        <v>333</v>
      </c>
      <c r="F232" s="31">
        <v>349300</v>
      </c>
      <c r="G232" s="31">
        <f t="shared" si="77"/>
        <v>0</v>
      </c>
      <c r="H232" s="31">
        <v>349300</v>
      </c>
      <c r="I232" s="32">
        <v>200782.05</v>
      </c>
      <c r="J232" s="33">
        <f t="shared" si="78"/>
        <v>-58300</v>
      </c>
      <c r="K232" s="33">
        <v>291000</v>
      </c>
      <c r="L232" s="34">
        <f>0+$M232+$N232+$O232+$P232+$Q232+$R232+$S232+$T232+$U232+$V232</f>
        <v>291000</v>
      </c>
      <c r="M232" s="33">
        <v>291000</v>
      </c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36" customFormat="1" ht="12.75">
      <c r="A233" s="26"/>
      <c r="B233" s="27"/>
      <c r="C233" s="28" t="s">
        <v>404</v>
      </c>
      <c r="D233" s="47" t="s">
        <v>335</v>
      </c>
      <c r="E233" s="27" t="s">
        <v>336</v>
      </c>
      <c r="F233" s="31">
        <v>38300</v>
      </c>
      <c r="G233" s="31">
        <f t="shared" si="77"/>
        <v>0</v>
      </c>
      <c r="H233" s="31">
        <v>38300</v>
      </c>
      <c r="I233" s="32">
        <v>23093.53</v>
      </c>
      <c r="J233" s="33">
        <f t="shared" si="78"/>
        <v>-3300</v>
      </c>
      <c r="K233" s="33">
        <v>35000</v>
      </c>
      <c r="L233" s="34">
        <f>0+$M233+$N233+$O233+$P233+$Q233+$R233+$S233+$T233+$U233+$V233</f>
        <v>35000</v>
      </c>
      <c r="M233" s="33">
        <v>35000</v>
      </c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36" customFormat="1" ht="12.75">
      <c r="A234" s="26" t="s">
        <v>405</v>
      </c>
      <c r="B234" s="27" t="s">
        <v>55</v>
      </c>
      <c r="C234" s="28"/>
      <c r="D234" s="29"/>
      <c r="E234" s="42" t="s">
        <v>338</v>
      </c>
      <c r="F234" s="45">
        <f>0+F$235+F$236+F$237+F$238+F$239+F$240+F$241+F$242+F$243+F$244+F$245+F$246+F$247+F$248+F$249</f>
        <v>577200</v>
      </c>
      <c r="G234" s="45">
        <f>0+G$235+G$236+G$237+G$238+G$239+G$240+G$241+G$242+G$243+G$244+G$245+G$246+G$247+G$248+G$249</f>
        <v>0</v>
      </c>
      <c r="H234" s="45">
        <f>0+H$235+H$236+H$237+H$238+H$239+H$240+H$241+H$242+H$243+H$244+H$245+H$246+H$247+H$248+H$249</f>
        <v>577200</v>
      </c>
      <c r="I234" s="45">
        <f>0+I$235+I$236+I$237+I$238+I$239+I$240+I$241+I$242+I$243+I$244+I$245+I$246+I$247+I$248+I$249</f>
        <v>357460</v>
      </c>
      <c r="J234" s="45">
        <f t="shared" si="78"/>
        <v>66650</v>
      </c>
      <c r="K234" s="45">
        <f>0+K$235+K$236+K$237+K$238+K$239+K$240+K$241+K$242+K$243+K$244+K$245+K$246+K$247+K$248+K$249</f>
        <v>643850</v>
      </c>
      <c r="L234" s="41">
        <f>0+L$235+L$236+L$237+L$238+L$239+L$240+L$241+L$242+L$243+L$244+L$245+L$246+L$247+L$248+L$249</f>
        <v>643850</v>
      </c>
      <c r="M234" s="45">
        <f>0+M$235+M$236+M$237+M$238+M$239+M$240+M$241+M$242+M$243+M$244+M$245+M$246+M$247+M$248+M$249</f>
        <v>643850</v>
      </c>
      <c r="N234" s="45">
        <f aca="true" t="shared" si="81" ref="N234:V234">0+N$235+N$236+N$237+N$238+N$239+N$240+N$241+N$242+N$243+N$244+N$245+N$246+N$247+N$248+N$249</f>
        <v>0</v>
      </c>
      <c r="O234" s="45">
        <f t="shared" si="81"/>
        <v>0</v>
      </c>
      <c r="P234" s="45">
        <f t="shared" si="81"/>
        <v>0</v>
      </c>
      <c r="Q234" s="45">
        <f t="shared" si="81"/>
        <v>0</v>
      </c>
      <c r="R234" s="45">
        <f t="shared" si="81"/>
        <v>0</v>
      </c>
      <c r="S234" s="45">
        <f t="shared" si="81"/>
        <v>0</v>
      </c>
      <c r="T234" s="45">
        <f>0+T$235+T$236+T$237+T$238+T$239+T$240+T$241+T$242+T$243+T$244+T$245+T$246+T$247+T$248+T$249</f>
        <v>0</v>
      </c>
      <c r="U234" s="45">
        <f t="shared" si="81"/>
        <v>0</v>
      </c>
      <c r="V234" s="45">
        <f t="shared" si="81"/>
        <v>0</v>
      </c>
    </row>
    <row r="235" spans="1:22" s="36" customFormat="1" ht="12.75">
      <c r="A235" s="26"/>
      <c r="B235" s="27"/>
      <c r="C235" s="28" t="s">
        <v>406</v>
      </c>
      <c r="D235" s="47" t="s">
        <v>340</v>
      </c>
      <c r="E235" s="48" t="s">
        <v>341</v>
      </c>
      <c r="F235" s="31">
        <v>73200</v>
      </c>
      <c r="G235" s="31">
        <f t="shared" si="77"/>
        <v>0</v>
      </c>
      <c r="H235" s="31">
        <v>73200</v>
      </c>
      <c r="I235" s="32">
        <v>41495</v>
      </c>
      <c r="J235" s="33">
        <f t="shared" si="78"/>
        <v>-4200</v>
      </c>
      <c r="K235" s="33">
        <v>69000</v>
      </c>
      <c r="L235" s="34">
        <f aca="true" t="shared" si="82" ref="L235:L249">0+$M235+$N235+$O235+$P235+$Q235+$R235+$S235+$T235+$U235+$V235</f>
        <v>69000</v>
      </c>
      <c r="M235" s="33">
        <v>69000</v>
      </c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36" customFormat="1" ht="12.75">
      <c r="A236" s="26"/>
      <c r="B236" s="27"/>
      <c r="C236" s="28" t="s">
        <v>407</v>
      </c>
      <c r="D236" s="47" t="s">
        <v>408</v>
      </c>
      <c r="E236" s="48" t="s">
        <v>409</v>
      </c>
      <c r="F236" s="31">
        <v>5000</v>
      </c>
      <c r="G236" s="31">
        <f t="shared" si="77"/>
        <v>0</v>
      </c>
      <c r="H236" s="31">
        <v>5000</v>
      </c>
      <c r="I236" s="32">
        <v>2000</v>
      </c>
      <c r="J236" s="33">
        <f t="shared" si="78"/>
        <v>0</v>
      </c>
      <c r="K236" s="31">
        <v>5000</v>
      </c>
      <c r="L236" s="34">
        <f t="shared" si="82"/>
        <v>5000</v>
      </c>
      <c r="M236" s="35">
        <v>5000</v>
      </c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36" customFormat="1" ht="12.75">
      <c r="A237" s="26"/>
      <c r="B237" s="27"/>
      <c r="C237" s="28" t="s">
        <v>410</v>
      </c>
      <c r="D237" s="47" t="s">
        <v>136</v>
      </c>
      <c r="E237" s="48" t="s">
        <v>137</v>
      </c>
      <c r="F237" s="31">
        <v>15200</v>
      </c>
      <c r="G237" s="31">
        <f t="shared" si="77"/>
        <v>0</v>
      </c>
      <c r="H237" s="31">
        <v>15200</v>
      </c>
      <c r="I237" s="32">
        <v>6000</v>
      </c>
      <c r="J237" s="33">
        <f t="shared" si="78"/>
        <v>0</v>
      </c>
      <c r="K237" s="31">
        <v>15200</v>
      </c>
      <c r="L237" s="34">
        <f t="shared" si="82"/>
        <v>15200</v>
      </c>
      <c r="M237" s="35">
        <v>15200</v>
      </c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36" customFormat="1" ht="12.75">
      <c r="A238" s="26"/>
      <c r="B238" s="27"/>
      <c r="C238" s="28" t="s">
        <v>411</v>
      </c>
      <c r="D238" s="47" t="s">
        <v>142</v>
      </c>
      <c r="E238" s="48" t="s">
        <v>143</v>
      </c>
      <c r="F238" s="31">
        <v>159300</v>
      </c>
      <c r="G238" s="31">
        <f t="shared" si="77"/>
        <v>0</v>
      </c>
      <c r="H238" s="31">
        <v>159300</v>
      </c>
      <c r="I238" s="32">
        <v>101500</v>
      </c>
      <c r="J238" s="33">
        <f t="shared" si="78"/>
        <v>0</v>
      </c>
      <c r="K238" s="31">
        <v>159300</v>
      </c>
      <c r="L238" s="34">
        <f t="shared" si="82"/>
        <v>159300</v>
      </c>
      <c r="M238" s="35">
        <v>159300</v>
      </c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36" customFormat="1" ht="12.75">
      <c r="A239" s="26"/>
      <c r="B239" s="27"/>
      <c r="C239" s="28" t="s">
        <v>412</v>
      </c>
      <c r="D239" s="47" t="s">
        <v>145</v>
      </c>
      <c r="E239" s="48" t="s">
        <v>146</v>
      </c>
      <c r="F239" s="31">
        <v>4200</v>
      </c>
      <c r="G239" s="31">
        <f t="shared" si="77"/>
        <v>0</v>
      </c>
      <c r="H239" s="31">
        <v>4200</v>
      </c>
      <c r="I239" s="32">
        <v>1000</v>
      </c>
      <c r="J239" s="33">
        <f t="shared" si="78"/>
        <v>0</v>
      </c>
      <c r="K239" s="31">
        <v>4200</v>
      </c>
      <c r="L239" s="34">
        <f t="shared" si="82"/>
        <v>4200</v>
      </c>
      <c r="M239" s="35">
        <v>4200</v>
      </c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36" customFormat="1" ht="12.75">
      <c r="A240" s="26"/>
      <c r="B240" s="27"/>
      <c r="C240" s="28"/>
      <c r="D240" s="47" t="s">
        <v>413</v>
      </c>
      <c r="E240" s="48" t="s">
        <v>414</v>
      </c>
      <c r="F240" s="31">
        <v>0</v>
      </c>
      <c r="G240" s="31">
        <v>0</v>
      </c>
      <c r="H240" s="31">
        <v>0</v>
      </c>
      <c r="I240" s="31">
        <v>0</v>
      </c>
      <c r="J240" s="33">
        <f t="shared" si="78"/>
        <v>11000</v>
      </c>
      <c r="K240" s="31">
        <v>11000</v>
      </c>
      <c r="L240" s="34">
        <f t="shared" si="82"/>
        <v>11000</v>
      </c>
      <c r="M240" s="31">
        <v>11000</v>
      </c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36" customFormat="1" ht="12.75">
      <c r="A241" s="26"/>
      <c r="B241" s="27"/>
      <c r="C241" s="28" t="s">
        <v>415</v>
      </c>
      <c r="D241" s="47" t="s">
        <v>151</v>
      </c>
      <c r="E241" s="48" t="s">
        <v>152</v>
      </c>
      <c r="F241" s="31">
        <v>20400</v>
      </c>
      <c r="G241" s="31">
        <f t="shared" si="77"/>
        <v>0</v>
      </c>
      <c r="H241" s="31">
        <v>20400</v>
      </c>
      <c r="I241" s="32">
        <v>19400</v>
      </c>
      <c r="J241" s="33">
        <f t="shared" si="78"/>
        <v>24600</v>
      </c>
      <c r="K241" s="33">
        <v>45000</v>
      </c>
      <c r="L241" s="34">
        <f t="shared" si="82"/>
        <v>45000</v>
      </c>
      <c r="M241" s="33">
        <v>45000</v>
      </c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36" customFormat="1" ht="12.75">
      <c r="A242" s="26"/>
      <c r="B242" s="27"/>
      <c r="C242" s="28" t="s">
        <v>416</v>
      </c>
      <c r="D242" s="47" t="s">
        <v>154</v>
      </c>
      <c r="E242" s="48" t="s">
        <v>155</v>
      </c>
      <c r="F242" s="31">
        <v>18500</v>
      </c>
      <c r="G242" s="31">
        <f t="shared" si="77"/>
        <v>0</v>
      </c>
      <c r="H242" s="31">
        <v>18500</v>
      </c>
      <c r="I242" s="32">
        <v>11200</v>
      </c>
      <c r="J242" s="33">
        <f t="shared" si="78"/>
        <v>7000</v>
      </c>
      <c r="K242" s="33">
        <v>25500</v>
      </c>
      <c r="L242" s="34">
        <f t="shared" si="82"/>
        <v>25500</v>
      </c>
      <c r="M242" s="33">
        <v>25500</v>
      </c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36" customFormat="1" ht="12.75">
      <c r="A243" s="26"/>
      <c r="B243" s="27"/>
      <c r="C243" s="28" t="s">
        <v>417</v>
      </c>
      <c r="D243" s="47" t="s">
        <v>157</v>
      </c>
      <c r="E243" s="48" t="s">
        <v>158</v>
      </c>
      <c r="F243" s="31">
        <v>1900</v>
      </c>
      <c r="G243" s="31">
        <f t="shared" si="77"/>
        <v>0</v>
      </c>
      <c r="H243" s="31">
        <v>1900</v>
      </c>
      <c r="I243" s="32">
        <v>500</v>
      </c>
      <c r="J243" s="33">
        <f t="shared" si="78"/>
        <v>0</v>
      </c>
      <c r="K243" s="31">
        <v>1900</v>
      </c>
      <c r="L243" s="34">
        <f t="shared" si="82"/>
        <v>1900</v>
      </c>
      <c r="M243" s="35">
        <v>1900</v>
      </c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36" customFormat="1" ht="12.75">
      <c r="A244" s="26"/>
      <c r="B244" s="27"/>
      <c r="C244" s="28" t="s">
        <v>418</v>
      </c>
      <c r="D244" s="47" t="s">
        <v>160</v>
      </c>
      <c r="E244" s="48" t="s">
        <v>161</v>
      </c>
      <c r="F244" s="31">
        <v>42500</v>
      </c>
      <c r="G244" s="31">
        <f t="shared" si="77"/>
        <v>0</v>
      </c>
      <c r="H244" s="31">
        <v>42500</v>
      </c>
      <c r="I244" s="32">
        <v>19500</v>
      </c>
      <c r="J244" s="33">
        <f t="shared" si="78"/>
        <v>-25000</v>
      </c>
      <c r="K244" s="33">
        <v>17500</v>
      </c>
      <c r="L244" s="34">
        <f t="shared" si="82"/>
        <v>17500</v>
      </c>
      <c r="M244" s="33">
        <v>17500</v>
      </c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36" customFormat="1" ht="12.75">
      <c r="A245" s="26"/>
      <c r="B245" s="27"/>
      <c r="C245" s="28" t="s">
        <v>419</v>
      </c>
      <c r="D245" s="47" t="s">
        <v>163</v>
      </c>
      <c r="E245" s="48" t="s">
        <v>164</v>
      </c>
      <c r="F245" s="31">
        <v>217200</v>
      </c>
      <c r="G245" s="31">
        <f t="shared" si="77"/>
        <v>0</v>
      </c>
      <c r="H245" s="31">
        <v>217200</v>
      </c>
      <c r="I245" s="32">
        <v>144000</v>
      </c>
      <c r="J245" s="33">
        <f t="shared" si="78"/>
        <v>32800</v>
      </c>
      <c r="K245" s="33">
        <v>250000</v>
      </c>
      <c r="L245" s="34">
        <f t="shared" si="82"/>
        <v>250000</v>
      </c>
      <c r="M245" s="33">
        <v>250000</v>
      </c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36" customFormat="1" ht="12.75">
      <c r="A246" s="26"/>
      <c r="B246" s="27"/>
      <c r="C246" s="28"/>
      <c r="D246" s="47" t="s">
        <v>63</v>
      </c>
      <c r="E246" s="48" t="s">
        <v>64</v>
      </c>
      <c r="F246" s="31">
        <v>0</v>
      </c>
      <c r="G246" s="31">
        <v>0</v>
      </c>
      <c r="H246" s="31">
        <v>0</v>
      </c>
      <c r="I246" s="31">
        <v>0</v>
      </c>
      <c r="J246" s="33">
        <f t="shared" si="78"/>
        <v>6400</v>
      </c>
      <c r="K246" s="33">
        <v>6400</v>
      </c>
      <c r="L246" s="34">
        <f t="shared" si="82"/>
        <v>6400</v>
      </c>
      <c r="M246" s="33">
        <v>6400</v>
      </c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36" customFormat="1" ht="12.75">
      <c r="A247" s="26"/>
      <c r="B247" s="27"/>
      <c r="C247" s="28" t="s">
        <v>420</v>
      </c>
      <c r="D247" s="47" t="s">
        <v>167</v>
      </c>
      <c r="E247" s="48" t="s">
        <v>168</v>
      </c>
      <c r="F247" s="31">
        <v>16400</v>
      </c>
      <c r="G247" s="31">
        <f t="shared" si="77"/>
        <v>0</v>
      </c>
      <c r="H247" s="31">
        <v>16400</v>
      </c>
      <c r="I247" s="32">
        <v>10100</v>
      </c>
      <c r="J247" s="33">
        <f t="shared" si="78"/>
        <v>1500</v>
      </c>
      <c r="K247" s="33">
        <v>17900</v>
      </c>
      <c r="L247" s="34">
        <f t="shared" si="82"/>
        <v>17900</v>
      </c>
      <c r="M247" s="33">
        <v>17900</v>
      </c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36" customFormat="1" ht="12.75">
      <c r="A248" s="26"/>
      <c r="B248" s="27"/>
      <c r="C248" s="28" t="s">
        <v>421</v>
      </c>
      <c r="D248" s="47" t="s">
        <v>108</v>
      </c>
      <c r="E248" s="48" t="s">
        <v>109</v>
      </c>
      <c r="F248" s="31">
        <v>1800</v>
      </c>
      <c r="G248" s="31">
        <f t="shared" si="77"/>
        <v>0</v>
      </c>
      <c r="H248" s="31">
        <v>1800</v>
      </c>
      <c r="I248" s="32">
        <v>0</v>
      </c>
      <c r="J248" s="33">
        <f t="shared" si="78"/>
        <v>12550</v>
      </c>
      <c r="K248" s="33">
        <v>14350</v>
      </c>
      <c r="L248" s="34">
        <f t="shared" si="82"/>
        <v>14350</v>
      </c>
      <c r="M248" s="33">
        <v>14350</v>
      </c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36" customFormat="1" ht="12.75">
      <c r="A249" s="26"/>
      <c r="B249" s="27"/>
      <c r="C249" s="28" t="s">
        <v>422</v>
      </c>
      <c r="D249" s="47" t="s">
        <v>171</v>
      </c>
      <c r="E249" s="48" t="s">
        <v>172</v>
      </c>
      <c r="F249" s="31">
        <v>1600</v>
      </c>
      <c r="G249" s="31">
        <f t="shared" si="77"/>
        <v>0</v>
      </c>
      <c r="H249" s="31">
        <v>1600</v>
      </c>
      <c r="I249" s="32">
        <v>765</v>
      </c>
      <c r="J249" s="33">
        <f t="shared" si="78"/>
        <v>0</v>
      </c>
      <c r="K249" s="33">
        <v>1600</v>
      </c>
      <c r="L249" s="34">
        <f t="shared" si="82"/>
        <v>1600</v>
      </c>
      <c r="M249" s="35">
        <v>1600</v>
      </c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36" customFormat="1" ht="12.75">
      <c r="A250" s="26" t="s">
        <v>423</v>
      </c>
      <c r="B250" s="27" t="s">
        <v>55</v>
      </c>
      <c r="C250" s="28"/>
      <c r="D250" s="29"/>
      <c r="E250" s="49" t="s">
        <v>350</v>
      </c>
      <c r="F250" s="45">
        <f>0+F$251+F$252+F$253+F$254+F$255+F$256+F$257+F$258+F$259+F$260+F$261</f>
        <v>150000</v>
      </c>
      <c r="G250" s="45">
        <f>0+G$251+G$252+G$253+G$254+G$255+G$256+G$257+G$258+G$259+G$260+G$261</f>
        <v>0</v>
      </c>
      <c r="H250" s="45">
        <f>0+H$251+H$252+H$253+H$254+H$255+H$256+H$257+H$258+H$259+H$260+H$261</f>
        <v>150000</v>
      </c>
      <c r="I250" s="45">
        <f>0+I$251+I$252+I$253+I$254+I$255+I$256+I$257+I$258+I$259+I$260+I$261</f>
        <v>35690</v>
      </c>
      <c r="J250" s="45">
        <f t="shared" si="78"/>
        <v>0</v>
      </c>
      <c r="K250" s="45">
        <f>0+K$251+K$252+K$253+K$254+K$255+K$256+K$257+K$258+K$259+K$260+K$261</f>
        <v>150000</v>
      </c>
      <c r="L250" s="41">
        <f>0+L$251+L$252+L$253+L$254+L$255+L$256+L$257+L$258+L$259+L$260+L$261</f>
        <v>150000</v>
      </c>
      <c r="M250" s="45">
        <f>0+M$251+M$252+M$253+M$254+M$255+M$256+M$257+M$258+M$259+M$260+M$261</f>
        <v>150000</v>
      </c>
      <c r="N250" s="45">
        <f aca="true" t="shared" si="83" ref="N250:V250">0+N$251+N$252+N$253+N$254+N$255+N$256+N$257+N$258+N$259+N$260+N$261</f>
        <v>0</v>
      </c>
      <c r="O250" s="45">
        <f t="shared" si="83"/>
        <v>0</v>
      </c>
      <c r="P250" s="45">
        <f t="shared" si="83"/>
        <v>0</v>
      </c>
      <c r="Q250" s="45">
        <f t="shared" si="83"/>
        <v>0</v>
      </c>
      <c r="R250" s="45">
        <f t="shared" si="83"/>
        <v>0</v>
      </c>
      <c r="S250" s="45">
        <f t="shared" si="83"/>
        <v>0</v>
      </c>
      <c r="T250" s="45">
        <f t="shared" si="83"/>
        <v>0</v>
      </c>
      <c r="U250" s="45">
        <f>0+U$251+U$252+U$253+U$254+U$255+U$256+U$257+U$258+U$259+U$260+U$261</f>
        <v>0</v>
      </c>
      <c r="V250" s="45">
        <f t="shared" si="83"/>
        <v>0</v>
      </c>
    </row>
    <row r="251" spans="1:22" s="36" customFormat="1" ht="12.75">
      <c r="A251" s="26"/>
      <c r="B251" s="27"/>
      <c r="C251" s="28" t="s">
        <v>424</v>
      </c>
      <c r="D251" s="47" t="s">
        <v>384</v>
      </c>
      <c r="E251" s="48" t="s">
        <v>385</v>
      </c>
      <c r="F251" s="31">
        <v>10000</v>
      </c>
      <c r="G251" s="31">
        <f t="shared" si="77"/>
        <v>0</v>
      </c>
      <c r="H251" s="31">
        <v>10000</v>
      </c>
      <c r="I251" s="32">
        <v>0</v>
      </c>
      <c r="J251" s="33">
        <f t="shared" si="78"/>
        <v>-5900</v>
      </c>
      <c r="K251" s="33">
        <v>4100</v>
      </c>
      <c r="L251" s="34">
        <f aca="true" t="shared" si="84" ref="L251:L261">0+$M251+$N251+$O251+$P251+$Q251+$R251+$S251+$T251+$U251+$V251</f>
        <v>0</v>
      </c>
      <c r="M251" s="35">
        <v>0</v>
      </c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36" customFormat="1" ht="12.75">
      <c r="A252" s="26"/>
      <c r="B252" s="27"/>
      <c r="C252" s="28"/>
      <c r="D252" s="47" t="s">
        <v>136</v>
      </c>
      <c r="E252" s="48" t="s">
        <v>137</v>
      </c>
      <c r="F252" s="31">
        <v>0</v>
      </c>
      <c r="G252" s="31">
        <v>0</v>
      </c>
      <c r="H252" s="31">
        <v>0</v>
      </c>
      <c r="I252" s="31">
        <v>0</v>
      </c>
      <c r="J252" s="33">
        <f t="shared" si="78"/>
        <v>4660</v>
      </c>
      <c r="K252" s="33">
        <v>4660</v>
      </c>
      <c r="L252" s="34">
        <f t="shared" si="84"/>
        <v>4660</v>
      </c>
      <c r="M252" s="33">
        <v>4660</v>
      </c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36" customFormat="1" ht="12.75">
      <c r="A253" s="26"/>
      <c r="B253" s="27"/>
      <c r="C253" s="28" t="s">
        <v>425</v>
      </c>
      <c r="D253" s="47" t="s">
        <v>139</v>
      </c>
      <c r="E253" s="48" t="s">
        <v>140</v>
      </c>
      <c r="F253" s="31">
        <v>5000</v>
      </c>
      <c r="G253" s="31">
        <f t="shared" si="77"/>
        <v>0</v>
      </c>
      <c r="H253" s="31">
        <v>5000</v>
      </c>
      <c r="I253" s="32">
        <v>3500</v>
      </c>
      <c r="J253" s="33">
        <f t="shared" si="78"/>
        <v>4200</v>
      </c>
      <c r="K253" s="33">
        <v>9200</v>
      </c>
      <c r="L253" s="34">
        <f t="shared" si="84"/>
        <v>4000</v>
      </c>
      <c r="M253" s="33">
        <v>4000</v>
      </c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36" customFormat="1" ht="12.75">
      <c r="A254" s="26"/>
      <c r="B254" s="27"/>
      <c r="C254" s="28" t="s">
        <v>426</v>
      </c>
      <c r="D254" s="47" t="s">
        <v>151</v>
      </c>
      <c r="E254" s="48" t="s">
        <v>152</v>
      </c>
      <c r="F254" s="31">
        <v>20000</v>
      </c>
      <c r="G254" s="31">
        <f t="shared" si="77"/>
        <v>0</v>
      </c>
      <c r="H254" s="31">
        <v>20000</v>
      </c>
      <c r="I254" s="32">
        <v>2500</v>
      </c>
      <c r="J254" s="33">
        <f t="shared" si="78"/>
        <v>-13100</v>
      </c>
      <c r="K254" s="33">
        <v>6900</v>
      </c>
      <c r="L254" s="34">
        <f t="shared" si="84"/>
        <v>8200</v>
      </c>
      <c r="M254" s="33">
        <v>8200</v>
      </c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36" customFormat="1" ht="12.75">
      <c r="A255" s="26"/>
      <c r="B255" s="27"/>
      <c r="C255" s="28" t="s">
        <v>427</v>
      </c>
      <c r="D255" s="47" t="s">
        <v>157</v>
      </c>
      <c r="E255" s="48" t="s">
        <v>158</v>
      </c>
      <c r="F255" s="31">
        <v>5000</v>
      </c>
      <c r="G255" s="31">
        <f t="shared" si="77"/>
        <v>0</v>
      </c>
      <c r="H255" s="31">
        <v>5000</v>
      </c>
      <c r="I255" s="32">
        <v>0</v>
      </c>
      <c r="J255" s="33">
        <f t="shared" si="78"/>
        <v>0</v>
      </c>
      <c r="K255" s="33">
        <v>5000</v>
      </c>
      <c r="L255" s="34">
        <f t="shared" si="84"/>
        <v>5000</v>
      </c>
      <c r="M255" s="35">
        <v>5000</v>
      </c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22" s="36" customFormat="1" ht="12.75">
      <c r="A256" s="26"/>
      <c r="B256" s="27"/>
      <c r="C256" s="28" t="s">
        <v>428</v>
      </c>
      <c r="D256" s="47" t="s">
        <v>63</v>
      </c>
      <c r="E256" s="48" t="s">
        <v>64</v>
      </c>
      <c r="F256" s="31">
        <v>35000</v>
      </c>
      <c r="G256" s="31">
        <f t="shared" si="77"/>
        <v>0</v>
      </c>
      <c r="H256" s="31">
        <v>35000</v>
      </c>
      <c r="I256" s="32">
        <v>9000</v>
      </c>
      <c r="J256" s="33">
        <f t="shared" si="78"/>
        <v>16100</v>
      </c>
      <c r="K256" s="33">
        <v>51100</v>
      </c>
      <c r="L256" s="34">
        <f t="shared" si="84"/>
        <v>42500</v>
      </c>
      <c r="M256" s="33">
        <v>42500</v>
      </c>
      <c r="N256" s="35"/>
      <c r="O256" s="35"/>
      <c r="P256" s="35"/>
      <c r="Q256" s="35"/>
      <c r="R256" s="35"/>
      <c r="S256" s="35"/>
      <c r="T256" s="35"/>
      <c r="U256" s="35"/>
      <c r="V256" s="35"/>
    </row>
    <row r="257" spans="1:22" s="36" customFormat="1" ht="12.75">
      <c r="A257" s="26"/>
      <c r="B257" s="27"/>
      <c r="C257" s="28" t="s">
        <v>429</v>
      </c>
      <c r="D257" s="47" t="s">
        <v>167</v>
      </c>
      <c r="E257" s="48" t="s">
        <v>168</v>
      </c>
      <c r="F257" s="31">
        <v>10000</v>
      </c>
      <c r="G257" s="31">
        <f t="shared" si="77"/>
        <v>0</v>
      </c>
      <c r="H257" s="31">
        <v>10000</v>
      </c>
      <c r="I257" s="32">
        <v>0</v>
      </c>
      <c r="J257" s="33">
        <f t="shared" si="78"/>
        <v>-5500</v>
      </c>
      <c r="K257" s="33">
        <v>4500</v>
      </c>
      <c r="L257" s="34">
        <f t="shared" si="84"/>
        <v>4500</v>
      </c>
      <c r="M257" s="33">
        <v>4500</v>
      </c>
      <c r="N257" s="35"/>
      <c r="O257" s="35"/>
      <c r="P257" s="35"/>
      <c r="Q257" s="35"/>
      <c r="R257" s="35"/>
      <c r="S257" s="35"/>
      <c r="T257" s="35"/>
      <c r="U257" s="35"/>
      <c r="V257" s="35"/>
    </row>
    <row r="258" spans="1:22" s="36" customFormat="1" ht="12.75">
      <c r="A258" s="26"/>
      <c r="B258" s="27"/>
      <c r="C258" s="28" t="s">
        <v>430</v>
      </c>
      <c r="D258" s="47" t="s">
        <v>108</v>
      </c>
      <c r="E258" s="48" t="s">
        <v>109</v>
      </c>
      <c r="F258" s="31">
        <v>40000</v>
      </c>
      <c r="G258" s="31">
        <f t="shared" si="77"/>
        <v>0</v>
      </c>
      <c r="H258" s="31">
        <v>40000</v>
      </c>
      <c r="I258" s="32">
        <v>17500</v>
      </c>
      <c r="J258" s="33">
        <f t="shared" si="78"/>
        <v>13040</v>
      </c>
      <c r="K258" s="33">
        <v>53040</v>
      </c>
      <c r="L258" s="34">
        <f t="shared" si="84"/>
        <v>62940</v>
      </c>
      <c r="M258" s="33">
        <v>62940</v>
      </c>
      <c r="N258" s="35"/>
      <c r="O258" s="35"/>
      <c r="P258" s="35"/>
      <c r="Q258" s="35"/>
      <c r="R258" s="35"/>
      <c r="S258" s="35"/>
      <c r="T258" s="35"/>
      <c r="U258" s="35"/>
      <c r="V258" s="35"/>
    </row>
    <row r="259" spans="1:22" s="36" customFormat="1" ht="12.75">
      <c r="A259" s="26"/>
      <c r="B259" s="27"/>
      <c r="C259" s="28" t="s">
        <v>431</v>
      </c>
      <c r="D259" s="47" t="s">
        <v>432</v>
      </c>
      <c r="E259" s="48" t="s">
        <v>433</v>
      </c>
      <c r="F259" s="31">
        <v>20000</v>
      </c>
      <c r="G259" s="31">
        <f t="shared" si="77"/>
        <v>0</v>
      </c>
      <c r="H259" s="31">
        <v>20000</v>
      </c>
      <c r="I259" s="32">
        <v>690</v>
      </c>
      <c r="J259" s="33">
        <f t="shared" si="78"/>
        <v>-18000</v>
      </c>
      <c r="K259" s="33">
        <v>2000</v>
      </c>
      <c r="L259" s="34">
        <f t="shared" si="84"/>
        <v>8500</v>
      </c>
      <c r="M259" s="33">
        <v>8500</v>
      </c>
      <c r="N259" s="35"/>
      <c r="O259" s="35"/>
      <c r="P259" s="35"/>
      <c r="Q259" s="35"/>
      <c r="R259" s="35"/>
      <c r="S259" s="35"/>
      <c r="T259" s="35"/>
      <c r="U259" s="35"/>
      <c r="V259" s="35"/>
    </row>
    <row r="260" spans="1:22" s="36" customFormat="1" ht="12.75">
      <c r="A260" s="26"/>
      <c r="B260" s="27"/>
      <c r="C260" s="28" t="s">
        <v>434</v>
      </c>
      <c r="D260" s="47" t="s">
        <v>171</v>
      </c>
      <c r="E260" s="48" t="s">
        <v>172</v>
      </c>
      <c r="F260" s="31">
        <v>5000</v>
      </c>
      <c r="G260" s="31">
        <f t="shared" si="77"/>
        <v>0</v>
      </c>
      <c r="H260" s="31">
        <v>5000</v>
      </c>
      <c r="I260" s="32">
        <v>2500</v>
      </c>
      <c r="J260" s="33">
        <f t="shared" si="78"/>
        <v>-2500</v>
      </c>
      <c r="K260" s="33">
        <v>2500</v>
      </c>
      <c r="L260" s="34">
        <f t="shared" si="84"/>
        <v>2700</v>
      </c>
      <c r="M260" s="33">
        <v>2700</v>
      </c>
      <c r="N260" s="35"/>
      <c r="O260" s="35"/>
      <c r="P260" s="35"/>
      <c r="Q260" s="35"/>
      <c r="R260" s="35"/>
      <c r="S260" s="35"/>
      <c r="T260" s="35"/>
      <c r="U260" s="35"/>
      <c r="V260" s="35"/>
    </row>
    <row r="261" spans="1:22" s="36" customFormat="1" ht="12.75">
      <c r="A261" s="26"/>
      <c r="B261" s="27"/>
      <c r="C261" s="28"/>
      <c r="D261" s="47" t="s">
        <v>174</v>
      </c>
      <c r="E261" s="48" t="s">
        <v>175</v>
      </c>
      <c r="F261" s="31">
        <v>0</v>
      </c>
      <c r="G261" s="31">
        <v>0</v>
      </c>
      <c r="H261" s="31">
        <v>0</v>
      </c>
      <c r="I261" s="31">
        <v>0</v>
      </c>
      <c r="J261" s="33">
        <f t="shared" si="78"/>
        <v>7000</v>
      </c>
      <c r="K261" s="33">
        <v>7000</v>
      </c>
      <c r="L261" s="34">
        <f t="shared" si="84"/>
        <v>7000</v>
      </c>
      <c r="M261" s="33">
        <v>7000</v>
      </c>
      <c r="N261" s="35"/>
      <c r="O261" s="35"/>
      <c r="P261" s="35"/>
      <c r="Q261" s="35"/>
      <c r="R261" s="35"/>
      <c r="S261" s="35"/>
      <c r="T261" s="35"/>
      <c r="U261" s="35"/>
      <c r="V261" s="35"/>
    </row>
    <row r="262" spans="1:22" s="36" customFormat="1" ht="12.75">
      <c r="A262" s="26" t="s">
        <v>435</v>
      </c>
      <c r="B262" s="27" t="s">
        <v>55</v>
      </c>
      <c r="C262" s="28"/>
      <c r="D262" s="29"/>
      <c r="E262" s="42" t="s">
        <v>393</v>
      </c>
      <c r="F262" s="43">
        <f>0+F$263</f>
        <v>40000</v>
      </c>
      <c r="G262" s="43">
        <f t="shared" si="77"/>
        <v>0</v>
      </c>
      <c r="H262" s="43">
        <f>0+H$263</f>
        <v>40000</v>
      </c>
      <c r="I262" s="44">
        <f>0+I$263</f>
        <v>0</v>
      </c>
      <c r="J262" s="45">
        <f t="shared" si="78"/>
        <v>0</v>
      </c>
      <c r="K262" s="45">
        <f aca="true" t="shared" si="85" ref="K262:V262">0+K$263</f>
        <v>40000</v>
      </c>
      <c r="L262" s="41">
        <f t="shared" si="85"/>
        <v>40000</v>
      </c>
      <c r="M262" s="46">
        <f t="shared" si="85"/>
        <v>0</v>
      </c>
      <c r="N262" s="46">
        <f t="shared" si="85"/>
        <v>40000</v>
      </c>
      <c r="O262" s="46">
        <f t="shared" si="85"/>
        <v>0</v>
      </c>
      <c r="P262" s="46">
        <f t="shared" si="85"/>
        <v>0</v>
      </c>
      <c r="Q262" s="46">
        <f t="shared" si="85"/>
        <v>0</v>
      </c>
      <c r="R262" s="46">
        <f t="shared" si="85"/>
        <v>0</v>
      </c>
      <c r="S262" s="46">
        <f t="shared" si="85"/>
        <v>0</v>
      </c>
      <c r="T262" s="46">
        <f t="shared" si="85"/>
        <v>0</v>
      </c>
      <c r="U262" s="46">
        <f t="shared" si="85"/>
        <v>0</v>
      </c>
      <c r="V262" s="46">
        <f t="shared" si="85"/>
        <v>0</v>
      </c>
    </row>
    <row r="263" spans="1:22" s="36" customFormat="1" ht="12.75">
      <c r="A263" s="26"/>
      <c r="B263" s="27"/>
      <c r="C263" s="28" t="s">
        <v>436</v>
      </c>
      <c r="D263" s="47" t="s">
        <v>63</v>
      </c>
      <c r="E263" s="48" t="s">
        <v>64</v>
      </c>
      <c r="F263" s="31">
        <v>40000</v>
      </c>
      <c r="G263" s="31">
        <f t="shared" si="77"/>
        <v>0</v>
      </c>
      <c r="H263" s="31">
        <v>40000</v>
      </c>
      <c r="I263" s="32">
        <v>0</v>
      </c>
      <c r="J263" s="33">
        <f t="shared" si="78"/>
        <v>0</v>
      </c>
      <c r="K263" s="31">
        <v>40000</v>
      </c>
      <c r="L263" s="34">
        <f>0+$M263+$N263+$O263+$P263+$Q263+$R263+$S263+$T263+$U263+$V263</f>
        <v>40000</v>
      </c>
      <c r="M263" s="35"/>
      <c r="N263" s="35">
        <v>40000</v>
      </c>
      <c r="O263" s="35"/>
      <c r="P263" s="35"/>
      <c r="Q263" s="35"/>
      <c r="R263" s="35"/>
      <c r="S263" s="35"/>
      <c r="T263" s="35"/>
      <c r="U263" s="35"/>
      <c r="V263" s="35"/>
    </row>
    <row r="264" spans="1:22" s="36" customFormat="1" ht="12.75">
      <c r="A264" s="26" t="s">
        <v>437</v>
      </c>
      <c r="B264" s="27" t="s">
        <v>55</v>
      </c>
      <c r="C264" s="28"/>
      <c r="D264" s="29"/>
      <c r="E264" s="42" t="s">
        <v>438</v>
      </c>
      <c r="F264" s="43">
        <f>0+F$265+F$266</f>
        <v>750000</v>
      </c>
      <c r="G264" s="43">
        <f t="shared" si="77"/>
        <v>0</v>
      </c>
      <c r="H264" s="43">
        <f>0+H$265+H$266</f>
        <v>750000</v>
      </c>
      <c r="I264" s="44">
        <f>0+I$265+I$266</f>
        <v>504980</v>
      </c>
      <c r="J264" s="45">
        <f t="shared" si="78"/>
        <v>0</v>
      </c>
      <c r="K264" s="45">
        <f aca="true" t="shared" si="86" ref="K264:V264">0+K$265+K$266</f>
        <v>750000</v>
      </c>
      <c r="L264" s="41">
        <f t="shared" si="86"/>
        <v>750000</v>
      </c>
      <c r="M264" s="46">
        <f t="shared" si="86"/>
        <v>750000</v>
      </c>
      <c r="N264" s="46">
        <f t="shared" si="86"/>
        <v>0</v>
      </c>
      <c r="O264" s="46">
        <f t="shared" si="86"/>
        <v>0</v>
      </c>
      <c r="P264" s="46">
        <f t="shared" si="86"/>
        <v>0</v>
      </c>
      <c r="Q264" s="46">
        <f t="shared" si="86"/>
        <v>0</v>
      </c>
      <c r="R264" s="46">
        <f t="shared" si="86"/>
        <v>0</v>
      </c>
      <c r="S264" s="46">
        <f t="shared" si="86"/>
        <v>0</v>
      </c>
      <c r="T264" s="46">
        <f t="shared" si="86"/>
        <v>0</v>
      </c>
      <c r="U264" s="46">
        <f t="shared" si="86"/>
        <v>0</v>
      </c>
      <c r="V264" s="46">
        <f t="shared" si="86"/>
        <v>0</v>
      </c>
    </row>
    <row r="265" spans="1:22" s="36" customFormat="1" ht="25.5">
      <c r="A265" s="26"/>
      <c r="B265" s="27"/>
      <c r="C265" s="28" t="s">
        <v>439</v>
      </c>
      <c r="D265" s="47" t="s">
        <v>440</v>
      </c>
      <c r="E265" s="48" t="s">
        <v>441</v>
      </c>
      <c r="F265" s="31">
        <v>182000</v>
      </c>
      <c r="G265" s="31">
        <f t="shared" si="77"/>
        <v>0</v>
      </c>
      <c r="H265" s="31">
        <v>182000</v>
      </c>
      <c r="I265" s="32">
        <v>122780</v>
      </c>
      <c r="J265" s="33">
        <f t="shared" si="78"/>
        <v>0</v>
      </c>
      <c r="K265" s="31">
        <v>182000</v>
      </c>
      <c r="L265" s="34">
        <f>0+$M265+$N265+$O265+$P265+$Q265+$R265+$S265+$T265+$U265+$V265</f>
        <v>182000</v>
      </c>
      <c r="M265" s="35">
        <v>182000</v>
      </c>
      <c r="N265" s="35"/>
      <c r="O265" s="35"/>
      <c r="P265" s="35"/>
      <c r="Q265" s="35"/>
      <c r="R265" s="35"/>
      <c r="S265" s="35"/>
      <c r="T265" s="35"/>
      <c r="U265" s="35"/>
      <c r="V265" s="35"/>
    </row>
    <row r="266" spans="1:22" s="36" customFormat="1" ht="25.5">
      <c r="A266" s="26"/>
      <c r="B266" s="27"/>
      <c r="C266" s="28" t="s">
        <v>442</v>
      </c>
      <c r="D266" s="47" t="s">
        <v>443</v>
      </c>
      <c r="E266" s="48" t="s">
        <v>444</v>
      </c>
      <c r="F266" s="31">
        <v>568000</v>
      </c>
      <c r="G266" s="31">
        <f t="shared" si="77"/>
        <v>0</v>
      </c>
      <c r="H266" s="31">
        <v>568000</v>
      </c>
      <c r="I266" s="32">
        <v>382200</v>
      </c>
      <c r="J266" s="33">
        <f t="shared" si="78"/>
        <v>0</v>
      </c>
      <c r="K266" s="31">
        <v>568000</v>
      </c>
      <c r="L266" s="34">
        <f>0+$M266+$N266+$O266+$P266+$Q266+$R266+$S266+$T266+$U266+$V266</f>
        <v>568000</v>
      </c>
      <c r="M266" s="35">
        <v>568000</v>
      </c>
      <c r="N266" s="35"/>
      <c r="O266" s="35"/>
      <c r="P266" s="35"/>
      <c r="Q266" s="35"/>
      <c r="R266" s="35"/>
      <c r="S266" s="35"/>
      <c r="T266" s="35"/>
      <c r="U266" s="35"/>
      <c r="V266" s="35"/>
    </row>
    <row r="267" spans="1:22" s="36" customFormat="1" ht="12.75">
      <c r="A267" s="51"/>
      <c r="B267" s="52"/>
      <c r="C267" s="53"/>
      <c r="D267" s="54"/>
      <c r="E267" s="55" t="s">
        <v>445</v>
      </c>
      <c r="F267" s="56">
        <f aca="true" t="shared" si="87" ref="F267:V267">0+F$227</f>
        <v>4187400</v>
      </c>
      <c r="G267" s="56">
        <f t="shared" si="87"/>
        <v>0</v>
      </c>
      <c r="H267" s="56">
        <f t="shared" si="87"/>
        <v>4187400</v>
      </c>
      <c r="I267" s="57">
        <f t="shared" si="87"/>
        <v>2597507.26</v>
      </c>
      <c r="J267" s="58">
        <f t="shared" si="87"/>
        <v>-113750</v>
      </c>
      <c r="K267" s="58">
        <f t="shared" si="87"/>
        <v>4073650</v>
      </c>
      <c r="L267" s="59">
        <f t="shared" si="87"/>
        <v>4073650</v>
      </c>
      <c r="M267" s="59">
        <f t="shared" si="87"/>
        <v>4033650</v>
      </c>
      <c r="N267" s="59">
        <f t="shared" si="87"/>
        <v>40000</v>
      </c>
      <c r="O267" s="59">
        <f t="shared" si="87"/>
        <v>0</v>
      </c>
      <c r="P267" s="59">
        <f t="shared" si="87"/>
        <v>0</v>
      </c>
      <c r="Q267" s="59">
        <f t="shared" si="87"/>
        <v>0</v>
      </c>
      <c r="R267" s="59">
        <f t="shared" si="87"/>
        <v>0</v>
      </c>
      <c r="S267" s="59">
        <f t="shared" si="87"/>
        <v>0</v>
      </c>
      <c r="T267" s="59">
        <f t="shared" si="87"/>
        <v>0</v>
      </c>
      <c r="U267" s="59">
        <f t="shared" si="87"/>
        <v>0</v>
      </c>
      <c r="V267" s="59">
        <f t="shared" si="87"/>
        <v>0</v>
      </c>
    </row>
    <row r="268" spans="1:22" s="36" customFormat="1" ht="12.75">
      <c r="A268" s="26"/>
      <c r="B268" s="27"/>
      <c r="C268" s="28"/>
      <c r="D268" s="29"/>
      <c r="E268" s="37" t="s">
        <v>446</v>
      </c>
      <c r="F268" s="31"/>
      <c r="G268" s="31"/>
      <c r="H268" s="31"/>
      <c r="I268" s="32"/>
      <c r="J268" s="33"/>
      <c r="K268" s="33"/>
      <c r="L268" s="34"/>
      <c r="M268" s="35"/>
      <c r="N268" s="35"/>
      <c r="O268" s="35"/>
      <c r="P268" s="35"/>
      <c r="Q268" s="35"/>
      <c r="R268" s="35"/>
      <c r="S268" s="35"/>
      <c r="T268" s="35"/>
      <c r="U268" s="35"/>
      <c r="V268" s="35"/>
    </row>
    <row r="269" spans="1:22" s="36" customFormat="1" ht="12.75">
      <c r="A269" s="26" t="s">
        <v>447</v>
      </c>
      <c r="B269" s="27"/>
      <c r="C269" s="28"/>
      <c r="D269" s="29"/>
      <c r="E269" s="60" t="s">
        <v>316</v>
      </c>
      <c r="F269" s="38">
        <f>0+F$270+F$278+F$292+F$297</f>
        <v>40866700</v>
      </c>
      <c r="G269" s="38">
        <f aca="true" t="shared" si="88" ref="G269:G302">$H269-$F269</f>
        <v>0</v>
      </c>
      <c r="H269" s="38">
        <f>0+H$270+H$278+H$292+H$297</f>
        <v>40866700</v>
      </c>
      <c r="I269" s="39">
        <f>0+I$270+I$278+I$292+I$297</f>
        <v>26991064.600000005</v>
      </c>
      <c r="J269" s="40">
        <f aca="true" t="shared" si="89" ref="J269:J302">$K269-$F269</f>
        <v>223250</v>
      </c>
      <c r="K269" s="40">
        <f aca="true" t="shared" si="90" ref="K269:V269">0+K$270+K$278+K$292+K$297</f>
        <v>41089950</v>
      </c>
      <c r="L269" s="41">
        <f t="shared" si="90"/>
        <v>41089950</v>
      </c>
      <c r="M269" s="41">
        <f t="shared" si="90"/>
        <v>41089950</v>
      </c>
      <c r="N269" s="41">
        <f t="shared" si="90"/>
        <v>0</v>
      </c>
      <c r="O269" s="41">
        <f t="shared" si="90"/>
        <v>0</v>
      </c>
      <c r="P269" s="41">
        <f t="shared" si="90"/>
        <v>0</v>
      </c>
      <c r="Q269" s="41">
        <f t="shared" si="90"/>
        <v>0</v>
      </c>
      <c r="R269" s="41">
        <f t="shared" si="90"/>
        <v>0</v>
      </c>
      <c r="S269" s="41">
        <f t="shared" si="90"/>
        <v>0</v>
      </c>
      <c r="T269" s="41">
        <f t="shared" si="90"/>
        <v>0</v>
      </c>
      <c r="U269" s="41">
        <f t="shared" si="90"/>
        <v>0</v>
      </c>
      <c r="V269" s="41">
        <f t="shared" si="90"/>
        <v>0</v>
      </c>
    </row>
    <row r="270" spans="1:22" s="36" customFormat="1" ht="25.5">
      <c r="A270" s="26" t="s">
        <v>448</v>
      </c>
      <c r="B270" s="27" t="s">
        <v>55</v>
      </c>
      <c r="C270" s="28"/>
      <c r="D270" s="29"/>
      <c r="E270" s="42" t="s">
        <v>318</v>
      </c>
      <c r="F270" s="43">
        <f>0+F$271+F$272+F$273+F$274+F$275+F$276+F$277</f>
        <v>36294600</v>
      </c>
      <c r="G270" s="43">
        <f t="shared" si="88"/>
        <v>0</v>
      </c>
      <c r="H270" s="43">
        <f>0+H$271+H$272+H$273+H$274+H$275+H$276+H$277</f>
        <v>36294600</v>
      </c>
      <c r="I270" s="44">
        <f>0+I$271+I$272+I$273+I$274+I$275+I$276+I$277</f>
        <v>24395822.140000004</v>
      </c>
      <c r="J270" s="45">
        <f t="shared" si="89"/>
        <v>223250</v>
      </c>
      <c r="K270" s="45">
        <f aca="true" t="shared" si="91" ref="K270:V270">0+K$271+K$272+K$273+K$274+K$275+K$276+K$277</f>
        <v>36517850</v>
      </c>
      <c r="L270" s="41">
        <f t="shared" si="91"/>
        <v>36517850</v>
      </c>
      <c r="M270" s="46">
        <f t="shared" si="91"/>
        <v>36517850</v>
      </c>
      <c r="N270" s="46">
        <f t="shared" si="91"/>
        <v>0</v>
      </c>
      <c r="O270" s="46">
        <f t="shared" si="91"/>
        <v>0</v>
      </c>
      <c r="P270" s="46">
        <f t="shared" si="91"/>
        <v>0</v>
      </c>
      <c r="Q270" s="46">
        <f t="shared" si="91"/>
        <v>0</v>
      </c>
      <c r="R270" s="46">
        <f t="shared" si="91"/>
        <v>0</v>
      </c>
      <c r="S270" s="46">
        <f t="shared" si="91"/>
        <v>0</v>
      </c>
      <c r="T270" s="46">
        <f t="shared" si="91"/>
        <v>0</v>
      </c>
      <c r="U270" s="46">
        <f t="shared" si="91"/>
        <v>0</v>
      </c>
      <c r="V270" s="46">
        <f t="shared" si="91"/>
        <v>0</v>
      </c>
    </row>
    <row r="271" spans="1:22" s="36" customFormat="1" ht="12.75">
      <c r="A271" s="26"/>
      <c r="B271" s="27"/>
      <c r="C271" s="28" t="s">
        <v>449</v>
      </c>
      <c r="D271" s="47" t="s">
        <v>320</v>
      </c>
      <c r="E271" s="48" t="s">
        <v>321</v>
      </c>
      <c r="F271" s="31">
        <v>28128400</v>
      </c>
      <c r="G271" s="31">
        <f t="shared" si="88"/>
        <v>0</v>
      </c>
      <c r="H271" s="31">
        <v>28128400</v>
      </c>
      <c r="I271" s="32">
        <v>19239505.2</v>
      </c>
      <c r="J271" s="33">
        <f t="shared" si="89"/>
        <v>730900</v>
      </c>
      <c r="K271" s="33">
        <v>28859300</v>
      </c>
      <c r="L271" s="34">
        <f aca="true" t="shared" si="92" ref="L271:L277">0+$M271+$N271+$O271+$P271+$Q271+$R271+$S271+$T271+$U271+$V271</f>
        <v>28859300</v>
      </c>
      <c r="M271" s="33">
        <v>28859300</v>
      </c>
      <c r="N271" s="35"/>
      <c r="O271" s="35"/>
      <c r="P271" s="35"/>
      <c r="Q271" s="35"/>
      <c r="R271" s="35"/>
      <c r="S271" s="35"/>
      <c r="T271" s="35"/>
      <c r="U271" s="35"/>
      <c r="V271" s="35"/>
    </row>
    <row r="272" spans="1:22" s="36" customFormat="1" ht="12.75">
      <c r="A272" s="26"/>
      <c r="B272" s="27"/>
      <c r="C272" s="28" t="s">
        <v>450</v>
      </c>
      <c r="D272" s="47" t="s">
        <v>323</v>
      </c>
      <c r="E272" s="48" t="s">
        <v>324</v>
      </c>
      <c r="F272" s="31">
        <v>116000</v>
      </c>
      <c r="G272" s="31">
        <f t="shared" si="88"/>
        <v>0</v>
      </c>
      <c r="H272" s="31">
        <v>116000</v>
      </c>
      <c r="I272" s="32">
        <v>0</v>
      </c>
      <c r="J272" s="33">
        <f t="shared" si="89"/>
        <v>0</v>
      </c>
      <c r="K272" s="31">
        <v>116000</v>
      </c>
      <c r="L272" s="34">
        <f t="shared" si="92"/>
        <v>116000</v>
      </c>
      <c r="M272" s="35">
        <v>116000</v>
      </c>
      <c r="N272" s="35"/>
      <c r="O272" s="35"/>
      <c r="P272" s="35"/>
      <c r="Q272" s="35"/>
      <c r="R272" s="35"/>
      <c r="S272" s="35"/>
      <c r="T272" s="35"/>
      <c r="U272" s="35"/>
      <c r="V272" s="35"/>
    </row>
    <row r="273" spans="1:22" s="36" customFormat="1" ht="12.75">
      <c r="A273" s="26"/>
      <c r="B273" s="27"/>
      <c r="C273" s="28" t="s">
        <v>451</v>
      </c>
      <c r="D273" s="47" t="s">
        <v>326</v>
      </c>
      <c r="E273" s="48" t="s">
        <v>327</v>
      </c>
      <c r="F273" s="31">
        <v>1285100</v>
      </c>
      <c r="G273" s="31">
        <f t="shared" si="88"/>
        <v>0</v>
      </c>
      <c r="H273" s="31">
        <v>1285100</v>
      </c>
      <c r="I273" s="32">
        <v>866747.92</v>
      </c>
      <c r="J273" s="33">
        <f t="shared" si="89"/>
        <v>0</v>
      </c>
      <c r="K273" s="31">
        <v>1285100</v>
      </c>
      <c r="L273" s="34">
        <f t="shared" si="92"/>
        <v>1285100</v>
      </c>
      <c r="M273" s="35">
        <v>1285100</v>
      </c>
      <c r="N273" s="35"/>
      <c r="O273" s="35"/>
      <c r="P273" s="35"/>
      <c r="Q273" s="35"/>
      <c r="R273" s="35"/>
      <c r="S273" s="35"/>
      <c r="T273" s="35"/>
      <c r="U273" s="35"/>
      <c r="V273" s="35"/>
    </row>
    <row r="274" spans="1:22" s="36" customFormat="1" ht="12.75">
      <c r="A274" s="26"/>
      <c r="B274" s="27"/>
      <c r="C274" s="28" t="s">
        <v>452</v>
      </c>
      <c r="D274" s="47" t="s">
        <v>329</v>
      </c>
      <c r="E274" s="48" t="s">
        <v>330</v>
      </c>
      <c r="F274" s="31">
        <v>1011300</v>
      </c>
      <c r="G274" s="31">
        <f t="shared" si="88"/>
        <v>0</v>
      </c>
      <c r="H274" s="31">
        <v>1011300</v>
      </c>
      <c r="I274" s="32">
        <v>523059.02</v>
      </c>
      <c r="J274" s="33">
        <f t="shared" si="89"/>
        <v>-200000</v>
      </c>
      <c r="K274" s="33">
        <v>811300</v>
      </c>
      <c r="L274" s="34">
        <f t="shared" si="92"/>
        <v>811300</v>
      </c>
      <c r="M274" s="33">
        <v>811300</v>
      </c>
      <c r="N274" s="35"/>
      <c r="O274" s="35"/>
      <c r="P274" s="35"/>
      <c r="Q274" s="35"/>
      <c r="R274" s="35"/>
      <c r="S274" s="35"/>
      <c r="T274" s="35"/>
      <c r="U274" s="35"/>
      <c r="V274" s="35"/>
    </row>
    <row r="275" spans="1:22" s="36" customFormat="1" ht="12.75">
      <c r="A275" s="26"/>
      <c r="B275" s="27"/>
      <c r="C275" s="28" t="s">
        <v>453</v>
      </c>
      <c r="D275" s="47" t="s">
        <v>454</v>
      </c>
      <c r="E275" s="48" t="s">
        <v>455</v>
      </c>
      <c r="F275" s="31">
        <v>654600</v>
      </c>
      <c r="G275" s="31">
        <f t="shared" si="88"/>
        <v>0</v>
      </c>
      <c r="H275" s="31">
        <v>654600</v>
      </c>
      <c r="I275" s="32">
        <v>459021.92</v>
      </c>
      <c r="J275" s="33">
        <f t="shared" si="89"/>
        <v>-44000</v>
      </c>
      <c r="K275" s="33">
        <v>610600</v>
      </c>
      <c r="L275" s="34">
        <f t="shared" si="92"/>
        <v>610600</v>
      </c>
      <c r="M275" s="33">
        <v>610600</v>
      </c>
      <c r="N275" s="35"/>
      <c r="O275" s="35"/>
      <c r="P275" s="35"/>
      <c r="Q275" s="35"/>
      <c r="R275" s="35"/>
      <c r="S275" s="35"/>
      <c r="T275" s="35"/>
      <c r="U275" s="35"/>
      <c r="V275" s="35"/>
    </row>
    <row r="276" spans="1:22" s="36" customFormat="1" ht="12.75">
      <c r="A276" s="26"/>
      <c r="B276" s="27"/>
      <c r="C276" s="28" t="s">
        <v>456</v>
      </c>
      <c r="D276" s="47" t="s">
        <v>332</v>
      </c>
      <c r="E276" s="48" t="s">
        <v>333</v>
      </c>
      <c r="F276" s="31">
        <v>4599100</v>
      </c>
      <c r="G276" s="31">
        <f t="shared" si="88"/>
        <v>0</v>
      </c>
      <c r="H276" s="31">
        <v>4599100</v>
      </c>
      <c r="I276" s="32">
        <v>2965671.96</v>
      </c>
      <c r="J276" s="33">
        <f t="shared" si="89"/>
        <v>-276250</v>
      </c>
      <c r="K276" s="33">
        <v>4322850</v>
      </c>
      <c r="L276" s="34">
        <f t="shared" si="92"/>
        <v>4322850</v>
      </c>
      <c r="M276" s="33">
        <v>4322850</v>
      </c>
      <c r="N276" s="35"/>
      <c r="O276" s="35"/>
      <c r="P276" s="35"/>
      <c r="Q276" s="35"/>
      <c r="R276" s="35"/>
      <c r="S276" s="35"/>
      <c r="T276" s="35"/>
      <c r="U276" s="35"/>
      <c r="V276" s="35"/>
    </row>
    <row r="277" spans="1:22" s="36" customFormat="1" ht="12.75">
      <c r="A277" s="26"/>
      <c r="B277" s="27"/>
      <c r="C277" s="28" t="s">
        <v>457</v>
      </c>
      <c r="D277" s="47" t="s">
        <v>335</v>
      </c>
      <c r="E277" s="27" t="s">
        <v>336</v>
      </c>
      <c r="F277" s="31">
        <v>500100</v>
      </c>
      <c r="G277" s="31">
        <f t="shared" si="88"/>
        <v>0</v>
      </c>
      <c r="H277" s="31">
        <v>500100</v>
      </c>
      <c r="I277" s="32">
        <v>341816.12</v>
      </c>
      <c r="J277" s="33">
        <f t="shared" si="89"/>
        <v>12600</v>
      </c>
      <c r="K277" s="33">
        <v>512700</v>
      </c>
      <c r="L277" s="34">
        <f t="shared" si="92"/>
        <v>512700</v>
      </c>
      <c r="M277" s="33">
        <v>512700</v>
      </c>
      <c r="N277" s="35"/>
      <c r="O277" s="35"/>
      <c r="P277" s="35"/>
      <c r="Q277" s="35"/>
      <c r="R277" s="35"/>
      <c r="S277" s="35"/>
      <c r="T277" s="35"/>
      <c r="U277" s="35"/>
      <c r="V277" s="35"/>
    </row>
    <row r="278" spans="1:22" s="36" customFormat="1" ht="12.75">
      <c r="A278" s="26" t="s">
        <v>458</v>
      </c>
      <c r="B278" s="27" t="s">
        <v>55</v>
      </c>
      <c r="C278" s="28"/>
      <c r="D278" s="29"/>
      <c r="E278" s="42" t="s">
        <v>338</v>
      </c>
      <c r="F278" s="43">
        <f>0+F$279+F$280+F$281+F$282+F$283+F$284+F$285+F$286+F$287+F$288+F$289+F$290+F$291</f>
        <v>3822100</v>
      </c>
      <c r="G278" s="43">
        <f t="shared" si="88"/>
        <v>0</v>
      </c>
      <c r="H278" s="43">
        <f>0+H$279+H$280+H$281+H$282+H$283+H$284+H$285+H$286+H$287+H$288+H$289+H$290+H$291</f>
        <v>3822100</v>
      </c>
      <c r="I278" s="44">
        <f>0+I$279+I$280+I$281+I$282+I$283+I$284+I$285+I$286+I$287+I$288+I$289+I$290+I$291</f>
        <v>2230242.46</v>
      </c>
      <c r="J278" s="45">
        <f t="shared" si="89"/>
        <v>0</v>
      </c>
      <c r="K278" s="45">
        <f aca="true" t="shared" si="93" ref="K278:V278">0+K$279+K$280+K$281+K$282+K$283+K$284+K$285+K$286+K$287+K$288+K$289+K$290+K$291</f>
        <v>3822100</v>
      </c>
      <c r="L278" s="41">
        <f t="shared" si="93"/>
        <v>3822100</v>
      </c>
      <c r="M278" s="46">
        <f t="shared" si="93"/>
        <v>3822100</v>
      </c>
      <c r="N278" s="46">
        <f t="shared" si="93"/>
        <v>0</v>
      </c>
      <c r="O278" s="46">
        <f t="shared" si="93"/>
        <v>0</v>
      </c>
      <c r="P278" s="46">
        <f t="shared" si="93"/>
        <v>0</v>
      </c>
      <c r="Q278" s="46">
        <f t="shared" si="93"/>
        <v>0</v>
      </c>
      <c r="R278" s="46">
        <f t="shared" si="93"/>
        <v>0</v>
      </c>
      <c r="S278" s="46">
        <f t="shared" si="93"/>
        <v>0</v>
      </c>
      <c r="T278" s="46">
        <f t="shared" si="93"/>
        <v>0</v>
      </c>
      <c r="U278" s="46">
        <f t="shared" si="93"/>
        <v>0</v>
      </c>
      <c r="V278" s="46">
        <f t="shared" si="93"/>
        <v>0</v>
      </c>
    </row>
    <row r="279" spans="1:22" s="36" customFormat="1" ht="12.75">
      <c r="A279" s="26"/>
      <c r="B279" s="27"/>
      <c r="C279" s="28" t="s">
        <v>459</v>
      </c>
      <c r="D279" s="47" t="s">
        <v>340</v>
      </c>
      <c r="E279" s="48" t="s">
        <v>341</v>
      </c>
      <c r="F279" s="31">
        <v>1320400</v>
      </c>
      <c r="G279" s="31">
        <f t="shared" si="88"/>
        <v>0</v>
      </c>
      <c r="H279" s="31">
        <v>1320400</v>
      </c>
      <c r="I279" s="32">
        <v>770917.46</v>
      </c>
      <c r="J279" s="33">
        <f t="shared" si="89"/>
        <v>0</v>
      </c>
      <c r="K279" s="31">
        <v>1320400</v>
      </c>
      <c r="L279" s="34">
        <f aca="true" t="shared" si="94" ref="L279:L291">0+$M279+$N279+$O279+$P279+$Q279+$R279+$S279+$T279+$U279+$V279</f>
        <v>1320400</v>
      </c>
      <c r="M279" s="35">
        <v>1320400</v>
      </c>
      <c r="N279" s="35"/>
      <c r="O279" s="35"/>
      <c r="P279" s="35"/>
      <c r="Q279" s="35"/>
      <c r="R279" s="35"/>
      <c r="S279" s="35"/>
      <c r="T279" s="35"/>
      <c r="U279" s="35"/>
      <c r="V279" s="35"/>
    </row>
    <row r="280" spans="1:22" s="36" customFormat="1" ht="12.75">
      <c r="A280" s="26"/>
      <c r="B280" s="27"/>
      <c r="C280" s="28" t="s">
        <v>460</v>
      </c>
      <c r="D280" s="47" t="s">
        <v>408</v>
      </c>
      <c r="E280" s="48" t="s">
        <v>409</v>
      </c>
      <c r="F280" s="31">
        <v>1400</v>
      </c>
      <c r="G280" s="31">
        <f t="shared" si="88"/>
        <v>0</v>
      </c>
      <c r="H280" s="31">
        <v>1400</v>
      </c>
      <c r="I280" s="32">
        <v>819</v>
      </c>
      <c r="J280" s="33">
        <f t="shared" si="89"/>
        <v>0</v>
      </c>
      <c r="K280" s="31">
        <v>1400</v>
      </c>
      <c r="L280" s="34">
        <f t="shared" si="94"/>
        <v>1400</v>
      </c>
      <c r="M280" s="35">
        <v>1400</v>
      </c>
      <c r="N280" s="35"/>
      <c r="O280" s="35"/>
      <c r="P280" s="35"/>
      <c r="Q280" s="35"/>
      <c r="R280" s="35"/>
      <c r="S280" s="35"/>
      <c r="T280" s="35"/>
      <c r="U280" s="35"/>
      <c r="V280" s="35"/>
    </row>
    <row r="281" spans="1:22" s="36" customFormat="1" ht="12.75">
      <c r="A281" s="26"/>
      <c r="B281" s="27"/>
      <c r="C281" s="28" t="s">
        <v>461</v>
      </c>
      <c r="D281" s="47" t="s">
        <v>136</v>
      </c>
      <c r="E281" s="48" t="s">
        <v>137</v>
      </c>
      <c r="F281" s="31">
        <v>55600</v>
      </c>
      <c r="G281" s="31">
        <f t="shared" si="88"/>
        <v>0</v>
      </c>
      <c r="H281" s="31">
        <v>55600</v>
      </c>
      <c r="I281" s="32">
        <v>32431</v>
      </c>
      <c r="J281" s="33">
        <f t="shared" si="89"/>
        <v>0</v>
      </c>
      <c r="K281" s="31">
        <v>55600</v>
      </c>
      <c r="L281" s="34">
        <f t="shared" si="94"/>
        <v>55600</v>
      </c>
      <c r="M281" s="35">
        <v>55600</v>
      </c>
      <c r="N281" s="35"/>
      <c r="O281" s="35"/>
      <c r="P281" s="35"/>
      <c r="Q281" s="35"/>
      <c r="R281" s="35"/>
      <c r="S281" s="35"/>
      <c r="T281" s="35"/>
      <c r="U281" s="35"/>
      <c r="V281" s="35"/>
    </row>
    <row r="282" spans="1:22" s="36" customFormat="1" ht="12.75">
      <c r="A282" s="26"/>
      <c r="B282" s="27"/>
      <c r="C282" s="28" t="s">
        <v>462</v>
      </c>
      <c r="D282" s="47" t="s">
        <v>142</v>
      </c>
      <c r="E282" s="48" t="s">
        <v>143</v>
      </c>
      <c r="F282" s="31">
        <v>716100</v>
      </c>
      <c r="G282" s="31">
        <f t="shared" si="88"/>
        <v>0</v>
      </c>
      <c r="H282" s="31">
        <v>716100</v>
      </c>
      <c r="I282" s="32">
        <v>417725</v>
      </c>
      <c r="J282" s="33">
        <f t="shared" si="89"/>
        <v>198000</v>
      </c>
      <c r="K282" s="33">
        <v>914100</v>
      </c>
      <c r="L282" s="34">
        <f t="shared" si="94"/>
        <v>716100</v>
      </c>
      <c r="M282" s="35">
        <v>716100</v>
      </c>
      <c r="N282" s="35"/>
      <c r="O282" s="35"/>
      <c r="P282" s="35"/>
      <c r="Q282" s="35"/>
      <c r="R282" s="35"/>
      <c r="S282" s="35"/>
      <c r="T282" s="35"/>
      <c r="U282" s="35"/>
      <c r="V282" s="35"/>
    </row>
    <row r="283" spans="1:22" s="36" customFormat="1" ht="12.75">
      <c r="A283" s="26"/>
      <c r="B283" s="27"/>
      <c r="C283" s="28" t="s">
        <v>463</v>
      </c>
      <c r="D283" s="47" t="s">
        <v>145</v>
      </c>
      <c r="E283" s="48" t="s">
        <v>146</v>
      </c>
      <c r="F283" s="31">
        <v>144300</v>
      </c>
      <c r="G283" s="31">
        <f t="shared" si="88"/>
        <v>0</v>
      </c>
      <c r="H283" s="31">
        <v>144300</v>
      </c>
      <c r="I283" s="32">
        <v>84175</v>
      </c>
      <c r="J283" s="33">
        <f t="shared" si="89"/>
        <v>0</v>
      </c>
      <c r="K283" s="31">
        <v>144300</v>
      </c>
      <c r="L283" s="34">
        <f t="shared" si="94"/>
        <v>144300</v>
      </c>
      <c r="M283" s="35">
        <v>144300</v>
      </c>
      <c r="N283" s="35"/>
      <c r="O283" s="35"/>
      <c r="P283" s="35"/>
      <c r="Q283" s="35"/>
      <c r="R283" s="35"/>
      <c r="S283" s="35"/>
      <c r="T283" s="35"/>
      <c r="U283" s="35"/>
      <c r="V283" s="35"/>
    </row>
    <row r="284" spans="1:22" s="36" customFormat="1" ht="12.75">
      <c r="A284" s="26"/>
      <c r="B284" s="27"/>
      <c r="C284" s="28" t="s">
        <v>464</v>
      </c>
      <c r="D284" s="47" t="s">
        <v>151</v>
      </c>
      <c r="E284" s="48" t="s">
        <v>152</v>
      </c>
      <c r="F284" s="31">
        <v>83300</v>
      </c>
      <c r="G284" s="31">
        <f t="shared" si="88"/>
        <v>0</v>
      </c>
      <c r="H284" s="31">
        <v>83300</v>
      </c>
      <c r="I284" s="32">
        <v>48594</v>
      </c>
      <c r="J284" s="33">
        <f t="shared" si="89"/>
        <v>0</v>
      </c>
      <c r="K284" s="31">
        <v>83300</v>
      </c>
      <c r="L284" s="34">
        <f t="shared" si="94"/>
        <v>83300</v>
      </c>
      <c r="M284" s="35">
        <v>83300</v>
      </c>
      <c r="N284" s="35"/>
      <c r="O284" s="35"/>
      <c r="P284" s="35"/>
      <c r="Q284" s="35"/>
      <c r="R284" s="35"/>
      <c r="S284" s="35"/>
      <c r="T284" s="35"/>
      <c r="U284" s="35"/>
      <c r="V284" s="35"/>
    </row>
    <row r="285" spans="1:22" s="36" customFormat="1" ht="12.75">
      <c r="A285" s="26"/>
      <c r="B285" s="27"/>
      <c r="C285" s="28" t="s">
        <v>465</v>
      </c>
      <c r="D285" s="47" t="s">
        <v>154</v>
      </c>
      <c r="E285" s="48" t="s">
        <v>155</v>
      </c>
      <c r="F285" s="31">
        <v>138900</v>
      </c>
      <c r="G285" s="31">
        <f t="shared" si="88"/>
        <v>0</v>
      </c>
      <c r="H285" s="31">
        <v>138900</v>
      </c>
      <c r="I285" s="32">
        <v>81025</v>
      </c>
      <c r="J285" s="33">
        <f t="shared" si="89"/>
        <v>0</v>
      </c>
      <c r="K285" s="31">
        <v>138900</v>
      </c>
      <c r="L285" s="34">
        <f t="shared" si="94"/>
        <v>138900</v>
      </c>
      <c r="M285" s="35">
        <v>138900</v>
      </c>
      <c r="N285" s="35"/>
      <c r="O285" s="35"/>
      <c r="P285" s="35"/>
      <c r="Q285" s="35"/>
      <c r="R285" s="35"/>
      <c r="S285" s="35"/>
      <c r="T285" s="35"/>
      <c r="U285" s="35"/>
      <c r="V285" s="35"/>
    </row>
    <row r="286" spans="1:22" s="36" customFormat="1" ht="12.75">
      <c r="A286" s="26"/>
      <c r="B286" s="27"/>
      <c r="C286" s="28" t="s">
        <v>466</v>
      </c>
      <c r="D286" s="47" t="s">
        <v>157</v>
      </c>
      <c r="E286" s="48" t="s">
        <v>158</v>
      </c>
      <c r="F286" s="31">
        <v>18500</v>
      </c>
      <c r="G286" s="31">
        <f t="shared" si="88"/>
        <v>0</v>
      </c>
      <c r="H286" s="31">
        <v>18500</v>
      </c>
      <c r="I286" s="32">
        <v>10794</v>
      </c>
      <c r="J286" s="33">
        <f t="shared" si="89"/>
        <v>0</v>
      </c>
      <c r="K286" s="31">
        <v>18500</v>
      </c>
      <c r="L286" s="34">
        <f t="shared" si="94"/>
        <v>18500</v>
      </c>
      <c r="M286" s="35">
        <v>18500</v>
      </c>
      <c r="N286" s="35"/>
      <c r="O286" s="35"/>
      <c r="P286" s="35"/>
      <c r="Q286" s="35"/>
      <c r="R286" s="35"/>
      <c r="S286" s="35"/>
      <c r="T286" s="35"/>
      <c r="U286" s="35"/>
      <c r="V286" s="35"/>
    </row>
    <row r="287" spans="1:22" s="36" customFormat="1" ht="12.75">
      <c r="A287" s="26"/>
      <c r="B287" s="27"/>
      <c r="C287" s="28" t="s">
        <v>467</v>
      </c>
      <c r="D287" s="47" t="s">
        <v>160</v>
      </c>
      <c r="E287" s="48" t="s">
        <v>161</v>
      </c>
      <c r="F287" s="31">
        <v>658000</v>
      </c>
      <c r="G287" s="31">
        <f t="shared" si="88"/>
        <v>0</v>
      </c>
      <c r="H287" s="31">
        <v>658000</v>
      </c>
      <c r="I287" s="32">
        <v>383831</v>
      </c>
      <c r="J287" s="33">
        <f t="shared" si="89"/>
        <v>-198000</v>
      </c>
      <c r="K287" s="33">
        <v>460000</v>
      </c>
      <c r="L287" s="34">
        <f t="shared" si="94"/>
        <v>658000</v>
      </c>
      <c r="M287" s="35">
        <v>658000</v>
      </c>
      <c r="N287" s="35"/>
      <c r="O287" s="35"/>
      <c r="P287" s="35"/>
      <c r="Q287" s="35"/>
      <c r="R287" s="35"/>
      <c r="S287" s="35"/>
      <c r="T287" s="35"/>
      <c r="U287" s="35"/>
      <c r="V287" s="35"/>
    </row>
    <row r="288" spans="1:22" s="36" customFormat="1" ht="12.75">
      <c r="A288" s="26"/>
      <c r="B288" s="27"/>
      <c r="C288" s="28" t="s">
        <v>468</v>
      </c>
      <c r="D288" s="47" t="s">
        <v>163</v>
      </c>
      <c r="E288" s="48" t="s">
        <v>164</v>
      </c>
      <c r="F288" s="31">
        <v>614100</v>
      </c>
      <c r="G288" s="31">
        <f t="shared" si="88"/>
        <v>0</v>
      </c>
      <c r="H288" s="31">
        <v>614100</v>
      </c>
      <c r="I288" s="32">
        <v>358225</v>
      </c>
      <c r="J288" s="33">
        <f t="shared" si="89"/>
        <v>0</v>
      </c>
      <c r="K288" s="31">
        <v>614100</v>
      </c>
      <c r="L288" s="34">
        <f t="shared" si="94"/>
        <v>614100</v>
      </c>
      <c r="M288" s="35">
        <v>614100</v>
      </c>
      <c r="N288" s="35"/>
      <c r="O288" s="35"/>
      <c r="P288" s="35"/>
      <c r="Q288" s="35"/>
      <c r="R288" s="35"/>
      <c r="S288" s="35"/>
      <c r="T288" s="35"/>
      <c r="U288" s="35"/>
      <c r="V288" s="35"/>
    </row>
    <row r="289" spans="1:22" s="36" customFormat="1" ht="12.75">
      <c r="A289" s="26"/>
      <c r="B289" s="27"/>
      <c r="C289" s="28" t="s">
        <v>469</v>
      </c>
      <c r="D289" s="47" t="s">
        <v>167</v>
      </c>
      <c r="E289" s="48" t="s">
        <v>168</v>
      </c>
      <c r="F289" s="31">
        <v>22300</v>
      </c>
      <c r="G289" s="31">
        <f t="shared" si="88"/>
        <v>0</v>
      </c>
      <c r="H289" s="31">
        <v>22300</v>
      </c>
      <c r="I289" s="32">
        <v>13006</v>
      </c>
      <c r="J289" s="33">
        <f t="shared" si="89"/>
        <v>0</v>
      </c>
      <c r="K289" s="31">
        <v>22300</v>
      </c>
      <c r="L289" s="34">
        <f t="shared" si="94"/>
        <v>22300</v>
      </c>
      <c r="M289" s="35">
        <v>22300</v>
      </c>
      <c r="N289" s="35"/>
      <c r="O289" s="35"/>
      <c r="P289" s="35"/>
      <c r="Q289" s="35"/>
      <c r="R289" s="35"/>
      <c r="S289" s="35"/>
      <c r="T289" s="35"/>
      <c r="U289" s="35"/>
      <c r="V289" s="35"/>
    </row>
    <row r="290" spans="1:22" s="36" customFormat="1" ht="12.75">
      <c r="A290" s="26"/>
      <c r="B290" s="27"/>
      <c r="C290" s="28" t="s">
        <v>470</v>
      </c>
      <c r="D290" s="47" t="s">
        <v>171</v>
      </c>
      <c r="E290" s="48" t="s">
        <v>172</v>
      </c>
      <c r="F290" s="31">
        <v>26100</v>
      </c>
      <c r="G290" s="31">
        <f t="shared" si="88"/>
        <v>0</v>
      </c>
      <c r="H290" s="31">
        <v>26100</v>
      </c>
      <c r="I290" s="32">
        <v>15225</v>
      </c>
      <c r="J290" s="33">
        <f t="shared" si="89"/>
        <v>0</v>
      </c>
      <c r="K290" s="31">
        <v>26100</v>
      </c>
      <c r="L290" s="34">
        <f t="shared" si="94"/>
        <v>26100</v>
      </c>
      <c r="M290" s="35">
        <v>26100</v>
      </c>
      <c r="N290" s="35"/>
      <c r="O290" s="35"/>
      <c r="P290" s="35"/>
      <c r="Q290" s="35"/>
      <c r="R290" s="35"/>
      <c r="S290" s="35"/>
      <c r="T290" s="35"/>
      <c r="U290" s="35"/>
      <c r="V290" s="35"/>
    </row>
    <row r="291" spans="1:22" s="36" customFormat="1" ht="12.75">
      <c r="A291" s="26"/>
      <c r="B291" s="27"/>
      <c r="C291" s="28" t="s">
        <v>471</v>
      </c>
      <c r="D291" s="47" t="s">
        <v>380</v>
      </c>
      <c r="E291" s="48" t="s">
        <v>381</v>
      </c>
      <c r="F291" s="31">
        <v>23100</v>
      </c>
      <c r="G291" s="31">
        <f t="shared" si="88"/>
        <v>0</v>
      </c>
      <c r="H291" s="31">
        <v>23100</v>
      </c>
      <c r="I291" s="32">
        <v>13475</v>
      </c>
      <c r="J291" s="33">
        <f t="shared" si="89"/>
        <v>0</v>
      </c>
      <c r="K291" s="31">
        <v>23100</v>
      </c>
      <c r="L291" s="34">
        <f t="shared" si="94"/>
        <v>23100</v>
      </c>
      <c r="M291" s="35">
        <v>23100</v>
      </c>
      <c r="N291" s="35"/>
      <c r="O291" s="35"/>
      <c r="P291" s="35"/>
      <c r="Q291" s="35"/>
      <c r="R291" s="35"/>
      <c r="S291" s="35"/>
      <c r="T291" s="35"/>
      <c r="U291" s="35"/>
      <c r="V291" s="35"/>
    </row>
    <row r="292" spans="1:22" s="36" customFormat="1" ht="12.75">
      <c r="A292" s="26" t="s">
        <v>472</v>
      </c>
      <c r="B292" s="27" t="s">
        <v>55</v>
      </c>
      <c r="C292" s="28"/>
      <c r="D292" s="29"/>
      <c r="E292" s="49" t="s">
        <v>350</v>
      </c>
      <c r="F292" s="43">
        <f>0+F$293+F$294+F$295+F$296</f>
        <v>400000</v>
      </c>
      <c r="G292" s="43">
        <f t="shared" si="88"/>
        <v>0</v>
      </c>
      <c r="H292" s="43">
        <f>0+H$293+H$294+H$295+H$296</f>
        <v>400000</v>
      </c>
      <c r="I292" s="44">
        <f>0+I$293+I$294+I$295+I$296</f>
        <v>275000</v>
      </c>
      <c r="J292" s="45">
        <f t="shared" si="89"/>
        <v>0</v>
      </c>
      <c r="K292" s="45">
        <f aca="true" t="shared" si="95" ref="K292:V292">0+K$293+K$294+K$295+K$296</f>
        <v>400000</v>
      </c>
      <c r="L292" s="41">
        <f t="shared" si="95"/>
        <v>400000</v>
      </c>
      <c r="M292" s="46">
        <f t="shared" si="95"/>
        <v>400000</v>
      </c>
      <c r="N292" s="46">
        <f t="shared" si="95"/>
        <v>0</v>
      </c>
      <c r="O292" s="46">
        <f t="shared" si="95"/>
        <v>0</v>
      </c>
      <c r="P292" s="46">
        <f t="shared" si="95"/>
        <v>0</v>
      </c>
      <c r="Q292" s="46">
        <f t="shared" si="95"/>
        <v>0</v>
      </c>
      <c r="R292" s="46">
        <f t="shared" si="95"/>
        <v>0</v>
      </c>
      <c r="S292" s="46">
        <f t="shared" si="95"/>
        <v>0</v>
      </c>
      <c r="T292" s="46">
        <f t="shared" si="95"/>
        <v>0</v>
      </c>
      <c r="U292" s="46">
        <f t="shared" si="95"/>
        <v>0</v>
      </c>
      <c r="V292" s="46">
        <f t="shared" si="95"/>
        <v>0</v>
      </c>
    </row>
    <row r="293" spans="1:22" s="36" customFormat="1" ht="12.75">
      <c r="A293" s="26"/>
      <c r="B293" s="27"/>
      <c r="C293" s="28" t="s">
        <v>473</v>
      </c>
      <c r="D293" s="47" t="s">
        <v>139</v>
      </c>
      <c r="E293" s="48" t="s">
        <v>140</v>
      </c>
      <c r="F293" s="31">
        <v>95000</v>
      </c>
      <c r="G293" s="31">
        <f t="shared" si="88"/>
        <v>0</v>
      </c>
      <c r="H293" s="31">
        <v>95000</v>
      </c>
      <c r="I293" s="32">
        <v>55000</v>
      </c>
      <c r="J293" s="33">
        <f t="shared" si="89"/>
        <v>0</v>
      </c>
      <c r="K293" s="31">
        <v>95000</v>
      </c>
      <c r="L293" s="34">
        <f>0+$M293+$N293+$O293+$P293+$Q293+$R293+$S293+$T293+$U293+$V293</f>
        <v>95000</v>
      </c>
      <c r="M293" s="35">
        <v>95000</v>
      </c>
      <c r="N293" s="35"/>
      <c r="O293" s="35"/>
      <c r="P293" s="35"/>
      <c r="Q293" s="35"/>
      <c r="R293" s="35"/>
      <c r="S293" s="35"/>
      <c r="T293" s="35"/>
      <c r="U293" s="35"/>
      <c r="V293" s="35"/>
    </row>
    <row r="294" spans="1:22" s="36" customFormat="1" ht="12.75">
      <c r="A294" s="26"/>
      <c r="B294" s="27"/>
      <c r="C294" s="28" t="s">
        <v>474</v>
      </c>
      <c r="D294" s="47" t="s">
        <v>157</v>
      </c>
      <c r="E294" s="48" t="s">
        <v>158</v>
      </c>
      <c r="F294" s="31">
        <v>20000</v>
      </c>
      <c r="G294" s="31">
        <f t="shared" si="88"/>
        <v>0</v>
      </c>
      <c r="H294" s="31">
        <v>20000</v>
      </c>
      <c r="I294" s="32">
        <v>15000</v>
      </c>
      <c r="J294" s="33">
        <f t="shared" si="89"/>
        <v>0</v>
      </c>
      <c r="K294" s="31">
        <v>20000</v>
      </c>
      <c r="L294" s="34">
        <f>0+$M294+$N294+$O294+$P294+$Q294+$R294+$S294+$T294+$U294+$V294</f>
        <v>20000</v>
      </c>
      <c r="M294" s="35">
        <v>20000</v>
      </c>
      <c r="N294" s="35"/>
      <c r="O294" s="35"/>
      <c r="P294" s="35"/>
      <c r="Q294" s="35"/>
      <c r="R294" s="35"/>
      <c r="S294" s="35"/>
      <c r="T294" s="35"/>
      <c r="U294" s="35"/>
      <c r="V294" s="35"/>
    </row>
    <row r="295" spans="1:22" s="36" customFormat="1" ht="12.75">
      <c r="A295" s="26"/>
      <c r="B295" s="27"/>
      <c r="C295" s="28" t="s">
        <v>475</v>
      </c>
      <c r="D295" s="47" t="s">
        <v>63</v>
      </c>
      <c r="E295" s="48" t="s">
        <v>64</v>
      </c>
      <c r="F295" s="31">
        <v>280000</v>
      </c>
      <c r="G295" s="31">
        <f t="shared" si="88"/>
        <v>0</v>
      </c>
      <c r="H295" s="31">
        <v>280000</v>
      </c>
      <c r="I295" s="32">
        <v>205000</v>
      </c>
      <c r="J295" s="33">
        <f t="shared" si="89"/>
        <v>0</v>
      </c>
      <c r="K295" s="31">
        <v>280000</v>
      </c>
      <c r="L295" s="34">
        <f>0+$M295+$N295+$O295+$P295+$Q295+$R295+$S295+$T295+$U295+$V295</f>
        <v>280000</v>
      </c>
      <c r="M295" s="35">
        <v>280000</v>
      </c>
      <c r="N295" s="35"/>
      <c r="O295" s="35"/>
      <c r="P295" s="35"/>
      <c r="Q295" s="35"/>
      <c r="R295" s="35"/>
      <c r="S295" s="35"/>
      <c r="T295" s="35"/>
      <c r="U295" s="35"/>
      <c r="V295" s="35"/>
    </row>
    <row r="296" spans="1:22" s="36" customFormat="1" ht="12.75">
      <c r="A296" s="26"/>
      <c r="B296" s="27"/>
      <c r="C296" s="28" t="s">
        <v>476</v>
      </c>
      <c r="D296" s="47" t="s">
        <v>108</v>
      </c>
      <c r="E296" s="48" t="s">
        <v>109</v>
      </c>
      <c r="F296" s="31">
        <v>5000</v>
      </c>
      <c r="G296" s="31">
        <f t="shared" si="88"/>
        <v>0</v>
      </c>
      <c r="H296" s="31">
        <v>5000</v>
      </c>
      <c r="I296" s="32">
        <v>0</v>
      </c>
      <c r="J296" s="33">
        <f t="shared" si="89"/>
        <v>0</v>
      </c>
      <c r="K296" s="31">
        <v>5000</v>
      </c>
      <c r="L296" s="34">
        <f>0+$M296+$N296+$O296+$P296+$Q296+$R296+$S296+$T296+$U296+$V296</f>
        <v>5000</v>
      </c>
      <c r="M296" s="35">
        <v>5000</v>
      </c>
      <c r="N296" s="35"/>
      <c r="O296" s="35"/>
      <c r="P296" s="35"/>
      <c r="Q296" s="35"/>
      <c r="R296" s="35"/>
      <c r="S296" s="35"/>
      <c r="T296" s="35"/>
      <c r="U296" s="35"/>
      <c r="V296" s="35"/>
    </row>
    <row r="297" spans="1:22" s="36" customFormat="1" ht="12.75">
      <c r="A297" s="26" t="s">
        <v>477</v>
      </c>
      <c r="B297" s="27" t="s">
        <v>55</v>
      </c>
      <c r="C297" s="28"/>
      <c r="D297" s="29"/>
      <c r="E297" s="49" t="s">
        <v>478</v>
      </c>
      <c r="F297" s="43">
        <f>0+F$298+F$299+F$300+F$301+F$302</f>
        <v>350000</v>
      </c>
      <c r="G297" s="43">
        <f t="shared" si="88"/>
        <v>0</v>
      </c>
      <c r="H297" s="43">
        <f>0+H$298+H$299+H$300+H$301+H$302</f>
        <v>350000</v>
      </c>
      <c r="I297" s="44">
        <f>0+I$298+I$299+I$300+I$301+I$302</f>
        <v>90000</v>
      </c>
      <c r="J297" s="45">
        <f t="shared" si="89"/>
        <v>0</v>
      </c>
      <c r="K297" s="45">
        <f aca="true" t="shared" si="96" ref="K297:V297">0+K$298+K$299+K$300+K$301+K$302</f>
        <v>350000</v>
      </c>
      <c r="L297" s="41">
        <f t="shared" si="96"/>
        <v>350000</v>
      </c>
      <c r="M297" s="46">
        <f t="shared" si="96"/>
        <v>350000</v>
      </c>
      <c r="N297" s="46">
        <f t="shared" si="96"/>
        <v>0</v>
      </c>
      <c r="O297" s="46">
        <f t="shared" si="96"/>
        <v>0</v>
      </c>
      <c r="P297" s="46">
        <f t="shared" si="96"/>
        <v>0</v>
      </c>
      <c r="Q297" s="46">
        <f t="shared" si="96"/>
        <v>0</v>
      </c>
      <c r="R297" s="46">
        <f t="shared" si="96"/>
        <v>0</v>
      </c>
      <c r="S297" s="46">
        <f t="shared" si="96"/>
        <v>0</v>
      </c>
      <c r="T297" s="46">
        <f t="shared" si="96"/>
        <v>0</v>
      </c>
      <c r="U297" s="46">
        <f t="shared" si="96"/>
        <v>0</v>
      </c>
      <c r="V297" s="46">
        <f t="shared" si="96"/>
        <v>0</v>
      </c>
    </row>
    <row r="298" spans="1:22" s="36" customFormat="1" ht="12.75">
      <c r="A298" s="26"/>
      <c r="B298" s="27"/>
      <c r="C298" s="28" t="s">
        <v>479</v>
      </c>
      <c r="D298" s="47" t="s">
        <v>384</v>
      </c>
      <c r="E298" s="48" t="s">
        <v>385</v>
      </c>
      <c r="F298" s="31">
        <v>10000</v>
      </c>
      <c r="G298" s="31">
        <f t="shared" si="88"/>
        <v>0</v>
      </c>
      <c r="H298" s="31">
        <v>10000</v>
      </c>
      <c r="I298" s="32">
        <v>0</v>
      </c>
      <c r="J298" s="33">
        <f t="shared" si="89"/>
        <v>0</v>
      </c>
      <c r="K298" s="31">
        <v>10000</v>
      </c>
      <c r="L298" s="34">
        <f>0+$M298+$N298+$O298+$P298+$Q298+$R298+$S298+$T298+$U298+$V298</f>
        <v>10000</v>
      </c>
      <c r="M298" s="35">
        <v>10000</v>
      </c>
      <c r="N298" s="35"/>
      <c r="O298" s="35"/>
      <c r="P298" s="35"/>
      <c r="Q298" s="35"/>
      <c r="R298" s="35"/>
      <c r="S298" s="35"/>
      <c r="T298" s="35"/>
      <c r="U298" s="35"/>
      <c r="V298" s="35"/>
    </row>
    <row r="299" spans="1:22" s="36" customFormat="1" ht="12.75">
      <c r="A299" s="26"/>
      <c r="B299" s="27"/>
      <c r="C299" s="28" t="s">
        <v>480</v>
      </c>
      <c r="D299" s="47" t="s">
        <v>139</v>
      </c>
      <c r="E299" s="48" t="s">
        <v>140</v>
      </c>
      <c r="F299" s="31">
        <v>40000</v>
      </c>
      <c r="G299" s="31">
        <f t="shared" si="88"/>
        <v>0</v>
      </c>
      <c r="H299" s="31">
        <v>40000</v>
      </c>
      <c r="I299" s="32">
        <v>0</v>
      </c>
      <c r="J299" s="33">
        <f t="shared" si="89"/>
        <v>0</v>
      </c>
      <c r="K299" s="31">
        <v>40000</v>
      </c>
      <c r="L299" s="34">
        <f>0+$M299+$N299+$O299+$P299+$Q299+$R299+$S299+$T299+$U299+$V299</f>
        <v>40000</v>
      </c>
      <c r="M299" s="35">
        <v>40000</v>
      </c>
      <c r="N299" s="35"/>
      <c r="O299" s="35"/>
      <c r="P299" s="35"/>
      <c r="Q299" s="35"/>
      <c r="R299" s="35"/>
      <c r="S299" s="35"/>
      <c r="T299" s="35"/>
      <c r="U299" s="35"/>
      <c r="V299" s="35"/>
    </row>
    <row r="300" spans="1:22" s="36" customFormat="1" ht="12.75">
      <c r="A300" s="26"/>
      <c r="B300" s="27"/>
      <c r="C300" s="28" t="s">
        <v>481</v>
      </c>
      <c r="D300" s="47" t="s">
        <v>157</v>
      </c>
      <c r="E300" s="48" t="s">
        <v>158</v>
      </c>
      <c r="F300" s="31">
        <v>20000</v>
      </c>
      <c r="G300" s="31">
        <f t="shared" si="88"/>
        <v>0</v>
      </c>
      <c r="H300" s="31">
        <v>20000</v>
      </c>
      <c r="I300" s="32">
        <v>0</v>
      </c>
      <c r="J300" s="33">
        <f t="shared" si="89"/>
        <v>0</v>
      </c>
      <c r="K300" s="31">
        <v>20000</v>
      </c>
      <c r="L300" s="34">
        <f>0+$M300+$N300+$O300+$P300+$Q300+$R300+$S300+$T300+$U300+$V300</f>
        <v>20000</v>
      </c>
      <c r="M300" s="35">
        <v>20000</v>
      </c>
      <c r="N300" s="35"/>
      <c r="O300" s="35"/>
      <c r="P300" s="35"/>
      <c r="Q300" s="35"/>
      <c r="R300" s="35"/>
      <c r="S300" s="35"/>
      <c r="T300" s="35"/>
      <c r="U300" s="35"/>
      <c r="V300" s="35"/>
    </row>
    <row r="301" spans="1:22" s="36" customFormat="1" ht="12.75">
      <c r="A301" s="26"/>
      <c r="B301" s="27"/>
      <c r="C301" s="28" t="s">
        <v>482</v>
      </c>
      <c r="D301" s="47" t="s">
        <v>63</v>
      </c>
      <c r="E301" s="48" t="s">
        <v>64</v>
      </c>
      <c r="F301" s="31">
        <v>250000</v>
      </c>
      <c r="G301" s="31">
        <f t="shared" si="88"/>
        <v>0</v>
      </c>
      <c r="H301" s="31">
        <v>250000</v>
      </c>
      <c r="I301" s="32">
        <v>90000</v>
      </c>
      <c r="J301" s="33">
        <f t="shared" si="89"/>
        <v>0</v>
      </c>
      <c r="K301" s="31">
        <v>250000</v>
      </c>
      <c r="L301" s="34">
        <f>0+$M301+$N301+$O301+$P301+$Q301+$R301+$S301+$T301+$U301+$V301</f>
        <v>250000</v>
      </c>
      <c r="M301" s="35">
        <v>250000</v>
      </c>
      <c r="N301" s="35"/>
      <c r="O301" s="35"/>
      <c r="P301" s="35"/>
      <c r="Q301" s="35"/>
      <c r="R301" s="35"/>
      <c r="S301" s="35"/>
      <c r="T301" s="35"/>
      <c r="U301" s="35"/>
      <c r="V301" s="35"/>
    </row>
    <row r="302" spans="1:22" s="36" customFormat="1" ht="12.75">
      <c r="A302" s="26"/>
      <c r="B302" s="27"/>
      <c r="C302" s="28" t="s">
        <v>483</v>
      </c>
      <c r="D302" s="47" t="s">
        <v>108</v>
      </c>
      <c r="E302" s="48" t="s">
        <v>109</v>
      </c>
      <c r="F302" s="31">
        <v>30000</v>
      </c>
      <c r="G302" s="31">
        <f t="shared" si="88"/>
        <v>0</v>
      </c>
      <c r="H302" s="31">
        <v>30000</v>
      </c>
      <c r="I302" s="32">
        <v>0</v>
      </c>
      <c r="J302" s="33">
        <f t="shared" si="89"/>
        <v>0</v>
      </c>
      <c r="K302" s="31">
        <v>30000</v>
      </c>
      <c r="L302" s="34">
        <f>0+$M302+$N302+$O302+$P302+$Q302+$R302+$S302+$T302+$U302+$V302</f>
        <v>30000</v>
      </c>
      <c r="M302" s="35">
        <v>30000</v>
      </c>
      <c r="N302" s="35"/>
      <c r="O302" s="35"/>
      <c r="P302" s="35"/>
      <c r="Q302" s="35"/>
      <c r="R302" s="35"/>
      <c r="S302" s="35"/>
      <c r="T302" s="35"/>
      <c r="U302" s="35"/>
      <c r="V302" s="35"/>
    </row>
    <row r="303" spans="1:22" s="36" customFormat="1" ht="12.75">
      <c r="A303" s="51"/>
      <c r="B303" s="52"/>
      <c r="C303" s="53"/>
      <c r="D303" s="54"/>
      <c r="E303" s="55" t="s">
        <v>484</v>
      </c>
      <c r="F303" s="56">
        <f aca="true" t="shared" si="97" ref="F303:V303">0+F$269</f>
        <v>40866700</v>
      </c>
      <c r="G303" s="56">
        <f t="shared" si="97"/>
        <v>0</v>
      </c>
      <c r="H303" s="56">
        <f t="shared" si="97"/>
        <v>40866700</v>
      </c>
      <c r="I303" s="57">
        <f t="shared" si="97"/>
        <v>26991064.600000005</v>
      </c>
      <c r="J303" s="58">
        <f t="shared" si="97"/>
        <v>223250</v>
      </c>
      <c r="K303" s="58">
        <f t="shared" si="97"/>
        <v>41089950</v>
      </c>
      <c r="L303" s="59">
        <f t="shared" si="97"/>
        <v>41089950</v>
      </c>
      <c r="M303" s="59">
        <f t="shared" si="97"/>
        <v>41089950</v>
      </c>
      <c r="N303" s="59">
        <f t="shared" si="97"/>
        <v>0</v>
      </c>
      <c r="O303" s="59">
        <f t="shared" si="97"/>
        <v>0</v>
      </c>
      <c r="P303" s="59">
        <f t="shared" si="97"/>
        <v>0</v>
      </c>
      <c r="Q303" s="59">
        <f t="shared" si="97"/>
        <v>0</v>
      </c>
      <c r="R303" s="59">
        <f t="shared" si="97"/>
        <v>0</v>
      </c>
      <c r="S303" s="59">
        <f t="shared" si="97"/>
        <v>0</v>
      </c>
      <c r="T303" s="59">
        <f t="shared" si="97"/>
        <v>0</v>
      </c>
      <c r="U303" s="59">
        <f t="shared" si="97"/>
        <v>0</v>
      </c>
      <c r="V303" s="59">
        <f t="shared" si="97"/>
        <v>0</v>
      </c>
    </row>
    <row r="304" spans="1:22" s="36" customFormat="1" ht="12.75">
      <c r="A304" s="26"/>
      <c r="B304" s="27"/>
      <c r="C304" s="28"/>
      <c r="D304" s="29"/>
      <c r="E304" s="37" t="s">
        <v>485</v>
      </c>
      <c r="F304" s="31"/>
      <c r="G304" s="31"/>
      <c r="H304" s="31"/>
      <c r="I304" s="32"/>
      <c r="J304" s="33"/>
      <c r="K304" s="33"/>
      <c r="L304" s="34"/>
      <c r="M304" s="35"/>
      <c r="N304" s="35"/>
      <c r="O304" s="35"/>
      <c r="P304" s="35"/>
      <c r="Q304" s="35"/>
      <c r="R304" s="35"/>
      <c r="S304" s="35"/>
      <c r="T304" s="35"/>
      <c r="U304" s="35"/>
      <c r="V304" s="35"/>
    </row>
    <row r="305" spans="1:22" s="36" customFormat="1" ht="12.75">
      <c r="A305" s="26" t="s">
        <v>486</v>
      </c>
      <c r="B305" s="27"/>
      <c r="C305" s="28"/>
      <c r="D305" s="29"/>
      <c r="E305" s="60" t="s">
        <v>316</v>
      </c>
      <c r="F305" s="38">
        <f>0+F$306+F$313+F$325+F$329</f>
        <v>4336500</v>
      </c>
      <c r="G305" s="38">
        <f aca="true" t="shared" si="98" ref="G305:G332">$H305-$F305</f>
        <v>0</v>
      </c>
      <c r="H305" s="38">
        <f>0+H$306+H$313+H$325+H$329</f>
        <v>4336500</v>
      </c>
      <c r="I305" s="39">
        <f>0+I$306+I$313+I$325+I$329</f>
        <v>2709266.89</v>
      </c>
      <c r="J305" s="40">
        <f aca="true" t="shared" si="99" ref="J305:J332">$K305-$F305</f>
        <v>-26500</v>
      </c>
      <c r="K305" s="40">
        <f aca="true" t="shared" si="100" ref="K305:V305">0+K$306+K$313+K$325+K$329</f>
        <v>4310000</v>
      </c>
      <c r="L305" s="41">
        <f t="shared" si="100"/>
        <v>4310000</v>
      </c>
      <c r="M305" s="41">
        <f t="shared" si="100"/>
        <v>4310000</v>
      </c>
      <c r="N305" s="41">
        <f t="shared" si="100"/>
        <v>0</v>
      </c>
      <c r="O305" s="41">
        <f t="shared" si="100"/>
        <v>0</v>
      </c>
      <c r="P305" s="41">
        <f t="shared" si="100"/>
        <v>0</v>
      </c>
      <c r="Q305" s="41">
        <f t="shared" si="100"/>
        <v>0</v>
      </c>
      <c r="R305" s="41">
        <f t="shared" si="100"/>
        <v>0</v>
      </c>
      <c r="S305" s="41">
        <f t="shared" si="100"/>
        <v>0</v>
      </c>
      <c r="T305" s="41">
        <f t="shared" si="100"/>
        <v>0</v>
      </c>
      <c r="U305" s="41">
        <f t="shared" si="100"/>
        <v>0</v>
      </c>
      <c r="V305" s="41">
        <f t="shared" si="100"/>
        <v>0</v>
      </c>
    </row>
    <row r="306" spans="1:22" s="36" customFormat="1" ht="25.5">
      <c r="A306" s="26" t="s">
        <v>487</v>
      </c>
      <c r="B306" s="27" t="s">
        <v>55</v>
      </c>
      <c r="C306" s="28"/>
      <c r="D306" s="29"/>
      <c r="E306" s="42" t="s">
        <v>318</v>
      </c>
      <c r="F306" s="43">
        <f>0+F$307+F$308+F$309+F$310+F$311+F$312</f>
        <v>3835100</v>
      </c>
      <c r="G306" s="43">
        <f t="shared" si="98"/>
        <v>0</v>
      </c>
      <c r="H306" s="43">
        <f>0+H$307+H$308+H$309+H$310+H$311+H$312</f>
        <v>3835100</v>
      </c>
      <c r="I306" s="44">
        <f>0+I$307+I$308+I$309+I$310+I$311+I$312</f>
        <v>2474307.89</v>
      </c>
      <c r="J306" s="45">
        <f t="shared" si="99"/>
        <v>-26500</v>
      </c>
      <c r="K306" s="45">
        <f aca="true" t="shared" si="101" ref="K306:V306">0+K$307+K$308+K$309+K$310+K$311+K$312</f>
        <v>3808600</v>
      </c>
      <c r="L306" s="41">
        <f t="shared" si="101"/>
        <v>3808600</v>
      </c>
      <c r="M306" s="46">
        <f t="shared" si="101"/>
        <v>3808600</v>
      </c>
      <c r="N306" s="46">
        <f t="shared" si="101"/>
        <v>0</v>
      </c>
      <c r="O306" s="46">
        <f t="shared" si="101"/>
        <v>0</v>
      </c>
      <c r="P306" s="46">
        <f t="shared" si="101"/>
        <v>0</v>
      </c>
      <c r="Q306" s="46">
        <f t="shared" si="101"/>
        <v>0</v>
      </c>
      <c r="R306" s="46">
        <f t="shared" si="101"/>
        <v>0</v>
      </c>
      <c r="S306" s="46">
        <f t="shared" si="101"/>
        <v>0</v>
      </c>
      <c r="T306" s="46">
        <f t="shared" si="101"/>
        <v>0</v>
      </c>
      <c r="U306" s="46">
        <f t="shared" si="101"/>
        <v>0</v>
      </c>
      <c r="V306" s="46">
        <f t="shared" si="101"/>
        <v>0</v>
      </c>
    </row>
    <row r="307" spans="1:22" s="36" customFormat="1" ht="12.75">
      <c r="A307" s="26"/>
      <c r="B307" s="27"/>
      <c r="C307" s="28" t="s">
        <v>488</v>
      </c>
      <c r="D307" s="47" t="s">
        <v>320</v>
      </c>
      <c r="E307" s="48" t="s">
        <v>321</v>
      </c>
      <c r="F307" s="31">
        <v>3140500</v>
      </c>
      <c r="G307" s="31">
        <f t="shared" si="98"/>
        <v>0</v>
      </c>
      <c r="H307" s="31">
        <v>3140500</v>
      </c>
      <c r="I307" s="32">
        <v>2085776.76</v>
      </c>
      <c r="J307" s="33">
        <f t="shared" si="99"/>
        <v>56400</v>
      </c>
      <c r="K307" s="33">
        <v>3196900</v>
      </c>
      <c r="L307" s="34">
        <f aca="true" t="shared" si="102" ref="L307:L312">0+$M307+$N307+$O307+$P307+$Q307+$R307+$S307+$T307+$U307+$V307</f>
        <v>3196900</v>
      </c>
      <c r="M307" s="33">
        <v>3196900</v>
      </c>
      <c r="N307" s="35"/>
      <c r="O307" s="35"/>
      <c r="P307" s="35"/>
      <c r="Q307" s="35"/>
      <c r="R307" s="35"/>
      <c r="S307" s="35"/>
      <c r="T307" s="35"/>
      <c r="U307" s="35"/>
      <c r="V307" s="35"/>
    </row>
    <row r="308" spans="1:22" s="36" customFormat="1" ht="12.75">
      <c r="A308" s="26"/>
      <c r="B308" s="27"/>
      <c r="C308" s="28" t="s">
        <v>489</v>
      </c>
      <c r="D308" s="47" t="s">
        <v>323</v>
      </c>
      <c r="E308" s="48" t="s">
        <v>324</v>
      </c>
      <c r="F308" s="31">
        <v>10000</v>
      </c>
      <c r="G308" s="31">
        <f t="shared" si="98"/>
        <v>0</v>
      </c>
      <c r="H308" s="31">
        <v>10000</v>
      </c>
      <c r="I308" s="32">
        <v>0</v>
      </c>
      <c r="J308" s="33">
        <f t="shared" si="99"/>
        <v>0</v>
      </c>
      <c r="K308" s="31">
        <v>10000</v>
      </c>
      <c r="L308" s="34">
        <f t="shared" si="102"/>
        <v>10000</v>
      </c>
      <c r="M308" s="35">
        <v>10000</v>
      </c>
      <c r="N308" s="35"/>
      <c r="O308" s="35"/>
      <c r="P308" s="35"/>
      <c r="Q308" s="35"/>
      <c r="R308" s="35"/>
      <c r="S308" s="35"/>
      <c r="T308" s="35"/>
      <c r="U308" s="35"/>
      <c r="V308" s="35"/>
    </row>
    <row r="309" spans="1:22" s="36" customFormat="1" ht="12.75">
      <c r="A309" s="26"/>
      <c r="B309" s="27"/>
      <c r="C309" s="28" t="s">
        <v>490</v>
      </c>
      <c r="D309" s="47" t="s">
        <v>326</v>
      </c>
      <c r="E309" s="48" t="s">
        <v>327</v>
      </c>
      <c r="F309" s="31">
        <v>38000</v>
      </c>
      <c r="G309" s="31">
        <f t="shared" si="98"/>
        <v>0</v>
      </c>
      <c r="H309" s="31">
        <v>38000</v>
      </c>
      <c r="I309" s="32">
        <v>19831.22</v>
      </c>
      <c r="J309" s="33">
        <f t="shared" si="99"/>
        <v>-6500</v>
      </c>
      <c r="K309" s="33">
        <v>31500</v>
      </c>
      <c r="L309" s="34">
        <f t="shared" si="102"/>
        <v>31500</v>
      </c>
      <c r="M309" s="33">
        <v>31500</v>
      </c>
      <c r="N309" s="35"/>
      <c r="O309" s="35"/>
      <c r="P309" s="35"/>
      <c r="Q309" s="35"/>
      <c r="R309" s="35"/>
      <c r="S309" s="35"/>
      <c r="T309" s="35"/>
      <c r="U309" s="35"/>
      <c r="V309" s="35"/>
    </row>
    <row r="310" spans="1:22" s="36" customFormat="1" ht="12.75">
      <c r="A310" s="26"/>
      <c r="B310" s="27"/>
      <c r="C310" s="28" t="s">
        <v>491</v>
      </c>
      <c r="D310" s="47" t="s">
        <v>329</v>
      </c>
      <c r="E310" s="48" t="s">
        <v>330</v>
      </c>
      <c r="F310" s="31">
        <v>100300</v>
      </c>
      <c r="G310" s="31">
        <f t="shared" si="98"/>
        <v>0</v>
      </c>
      <c r="H310" s="31">
        <v>100300</v>
      </c>
      <c r="I310" s="32">
        <v>22664.96</v>
      </c>
      <c r="J310" s="33">
        <f t="shared" si="99"/>
        <v>-47300</v>
      </c>
      <c r="K310" s="33">
        <v>53000</v>
      </c>
      <c r="L310" s="34">
        <f t="shared" si="102"/>
        <v>53000</v>
      </c>
      <c r="M310" s="33">
        <v>53000</v>
      </c>
      <c r="N310" s="35"/>
      <c r="O310" s="35"/>
      <c r="P310" s="35"/>
      <c r="Q310" s="35"/>
      <c r="R310" s="35"/>
      <c r="S310" s="35"/>
      <c r="T310" s="35"/>
      <c r="U310" s="35"/>
      <c r="V310" s="35"/>
    </row>
    <row r="311" spans="1:22" s="36" customFormat="1" ht="12.75">
      <c r="A311" s="26"/>
      <c r="B311" s="27"/>
      <c r="C311" s="28" t="s">
        <v>492</v>
      </c>
      <c r="D311" s="47" t="s">
        <v>332</v>
      </c>
      <c r="E311" s="48" t="s">
        <v>333</v>
      </c>
      <c r="F311" s="31">
        <v>492300</v>
      </c>
      <c r="G311" s="31">
        <f t="shared" si="98"/>
        <v>0</v>
      </c>
      <c r="H311" s="31">
        <v>492300</v>
      </c>
      <c r="I311" s="32">
        <v>310239.6</v>
      </c>
      <c r="J311" s="33">
        <f t="shared" si="99"/>
        <v>-30100</v>
      </c>
      <c r="K311" s="33">
        <v>462200</v>
      </c>
      <c r="L311" s="34">
        <f t="shared" si="102"/>
        <v>462200</v>
      </c>
      <c r="M311" s="33">
        <v>462200</v>
      </c>
      <c r="N311" s="35"/>
      <c r="O311" s="35"/>
      <c r="P311" s="35"/>
      <c r="Q311" s="35"/>
      <c r="R311" s="35"/>
      <c r="S311" s="35"/>
      <c r="T311" s="35"/>
      <c r="U311" s="35"/>
      <c r="V311" s="35"/>
    </row>
    <row r="312" spans="1:22" s="36" customFormat="1" ht="12.75">
      <c r="A312" s="26"/>
      <c r="B312" s="27"/>
      <c r="C312" s="28" t="s">
        <v>493</v>
      </c>
      <c r="D312" s="47" t="s">
        <v>335</v>
      </c>
      <c r="E312" s="27" t="s">
        <v>336</v>
      </c>
      <c r="F312" s="31">
        <v>54000</v>
      </c>
      <c r="G312" s="31">
        <f t="shared" si="98"/>
        <v>0</v>
      </c>
      <c r="H312" s="31">
        <v>54000</v>
      </c>
      <c r="I312" s="32">
        <v>35795.35</v>
      </c>
      <c r="J312" s="33">
        <f t="shared" si="99"/>
        <v>1000</v>
      </c>
      <c r="K312" s="33">
        <v>55000</v>
      </c>
      <c r="L312" s="34">
        <f t="shared" si="102"/>
        <v>55000</v>
      </c>
      <c r="M312" s="33">
        <v>55000</v>
      </c>
      <c r="N312" s="35"/>
      <c r="O312" s="35"/>
      <c r="P312" s="35"/>
      <c r="Q312" s="35"/>
      <c r="R312" s="35"/>
      <c r="S312" s="35"/>
      <c r="T312" s="35"/>
      <c r="U312" s="35"/>
      <c r="V312" s="35"/>
    </row>
    <row r="313" spans="1:22" s="36" customFormat="1" ht="12.75">
      <c r="A313" s="26" t="s">
        <v>494</v>
      </c>
      <c r="B313" s="27" t="s">
        <v>55</v>
      </c>
      <c r="C313" s="28"/>
      <c r="D313" s="29"/>
      <c r="E313" s="42" t="s">
        <v>338</v>
      </c>
      <c r="F313" s="43">
        <f>0+F$314+F$315+F$316+F$317+F$318+F$319+F$320+F$321+F$322+F$323+F$324</f>
        <v>301400</v>
      </c>
      <c r="G313" s="43">
        <f t="shared" si="98"/>
        <v>0</v>
      </c>
      <c r="H313" s="43">
        <f>0+H$314+H$315+H$316+H$317+H$318+H$319+H$320+H$321+H$322+H$323+H$324</f>
        <v>301400</v>
      </c>
      <c r="I313" s="44">
        <f>0+I$314+I$315+I$316+I$317+I$318+I$319+I$320+I$321+I$322+I$323+I$324</f>
        <v>174959</v>
      </c>
      <c r="J313" s="45">
        <f t="shared" si="99"/>
        <v>0</v>
      </c>
      <c r="K313" s="45">
        <f aca="true" t="shared" si="103" ref="K313:V313">0+K$314+K$315+K$316+K$317+K$318+K$319+K$320+K$321+K$322+K$323+K$324</f>
        <v>301400</v>
      </c>
      <c r="L313" s="41">
        <f t="shared" si="103"/>
        <v>301400</v>
      </c>
      <c r="M313" s="46">
        <f t="shared" si="103"/>
        <v>301400</v>
      </c>
      <c r="N313" s="46">
        <f t="shared" si="103"/>
        <v>0</v>
      </c>
      <c r="O313" s="46">
        <f t="shared" si="103"/>
        <v>0</v>
      </c>
      <c r="P313" s="46">
        <f t="shared" si="103"/>
        <v>0</v>
      </c>
      <c r="Q313" s="46">
        <f t="shared" si="103"/>
        <v>0</v>
      </c>
      <c r="R313" s="46">
        <f t="shared" si="103"/>
        <v>0</v>
      </c>
      <c r="S313" s="46">
        <f t="shared" si="103"/>
        <v>0</v>
      </c>
      <c r="T313" s="46">
        <f t="shared" si="103"/>
        <v>0</v>
      </c>
      <c r="U313" s="46">
        <f t="shared" si="103"/>
        <v>0</v>
      </c>
      <c r="V313" s="46">
        <f t="shared" si="103"/>
        <v>0</v>
      </c>
    </row>
    <row r="314" spans="1:22" s="36" customFormat="1" ht="12.75">
      <c r="A314" s="26"/>
      <c r="B314" s="27"/>
      <c r="C314" s="28" t="s">
        <v>495</v>
      </c>
      <c r="D314" s="47" t="s">
        <v>340</v>
      </c>
      <c r="E314" s="48" t="s">
        <v>341</v>
      </c>
      <c r="F314" s="31">
        <v>106800</v>
      </c>
      <c r="G314" s="31">
        <f t="shared" si="98"/>
        <v>0</v>
      </c>
      <c r="H314" s="31">
        <v>106800</v>
      </c>
      <c r="I314" s="32">
        <v>62759</v>
      </c>
      <c r="J314" s="33">
        <f t="shared" si="99"/>
        <v>0</v>
      </c>
      <c r="K314" s="31">
        <v>106800</v>
      </c>
      <c r="L314" s="34">
        <f aca="true" t="shared" si="104" ref="L314:L324">0+$M314+$N314+$O314+$P314+$Q314+$R314+$S314+$T314+$U314+$V314</f>
        <v>106800</v>
      </c>
      <c r="M314" s="35">
        <v>106800</v>
      </c>
      <c r="N314" s="35"/>
      <c r="O314" s="35"/>
      <c r="P314" s="35"/>
      <c r="Q314" s="35"/>
      <c r="R314" s="35"/>
      <c r="S314" s="35"/>
      <c r="T314" s="35"/>
      <c r="U314" s="35"/>
      <c r="V314" s="35"/>
    </row>
    <row r="315" spans="1:22" s="36" customFormat="1" ht="12.75">
      <c r="A315" s="26"/>
      <c r="B315" s="27"/>
      <c r="C315" s="28" t="s">
        <v>496</v>
      </c>
      <c r="D315" s="47" t="s">
        <v>136</v>
      </c>
      <c r="E315" s="48" t="s">
        <v>137</v>
      </c>
      <c r="F315" s="31">
        <v>13900</v>
      </c>
      <c r="G315" s="31">
        <f t="shared" si="98"/>
        <v>0</v>
      </c>
      <c r="H315" s="31">
        <v>13900</v>
      </c>
      <c r="I315" s="32">
        <v>8500</v>
      </c>
      <c r="J315" s="33">
        <f t="shared" si="99"/>
        <v>2000</v>
      </c>
      <c r="K315" s="33">
        <v>15900</v>
      </c>
      <c r="L315" s="34">
        <f t="shared" si="104"/>
        <v>15900</v>
      </c>
      <c r="M315" s="33">
        <v>15900</v>
      </c>
      <c r="N315" s="35"/>
      <c r="O315" s="35"/>
      <c r="P315" s="35"/>
      <c r="Q315" s="35"/>
      <c r="R315" s="35"/>
      <c r="S315" s="35"/>
      <c r="T315" s="35"/>
      <c r="U315" s="35"/>
      <c r="V315" s="35"/>
    </row>
    <row r="316" spans="1:22" s="36" customFormat="1" ht="12.75">
      <c r="A316" s="26"/>
      <c r="B316" s="27"/>
      <c r="C316" s="28" t="s">
        <v>497</v>
      </c>
      <c r="D316" s="47" t="s">
        <v>139</v>
      </c>
      <c r="E316" s="48" t="s">
        <v>140</v>
      </c>
      <c r="F316" s="31">
        <v>10200</v>
      </c>
      <c r="G316" s="31">
        <f t="shared" si="98"/>
        <v>0</v>
      </c>
      <c r="H316" s="31">
        <v>10200</v>
      </c>
      <c r="I316" s="32">
        <v>6300</v>
      </c>
      <c r="J316" s="33">
        <f t="shared" si="99"/>
        <v>0</v>
      </c>
      <c r="K316" s="31">
        <v>10200</v>
      </c>
      <c r="L316" s="34">
        <f t="shared" si="104"/>
        <v>10200</v>
      </c>
      <c r="M316" s="35">
        <v>10200</v>
      </c>
      <c r="N316" s="35"/>
      <c r="O316" s="35"/>
      <c r="P316" s="35"/>
      <c r="Q316" s="35"/>
      <c r="R316" s="35"/>
      <c r="S316" s="35"/>
      <c r="T316" s="35"/>
      <c r="U316" s="35"/>
      <c r="V316" s="35"/>
    </row>
    <row r="317" spans="1:22" s="36" customFormat="1" ht="12.75">
      <c r="A317" s="26"/>
      <c r="B317" s="27"/>
      <c r="C317" s="28" t="s">
        <v>498</v>
      </c>
      <c r="D317" s="47" t="s">
        <v>142</v>
      </c>
      <c r="E317" s="48" t="s">
        <v>143</v>
      </c>
      <c r="F317" s="31">
        <v>55000</v>
      </c>
      <c r="G317" s="31">
        <f t="shared" si="98"/>
        <v>0</v>
      </c>
      <c r="H317" s="31">
        <v>55000</v>
      </c>
      <c r="I317" s="32">
        <v>41000</v>
      </c>
      <c r="J317" s="33">
        <f t="shared" si="99"/>
        <v>12200</v>
      </c>
      <c r="K317" s="33">
        <v>67200</v>
      </c>
      <c r="L317" s="34">
        <f t="shared" si="104"/>
        <v>67200</v>
      </c>
      <c r="M317" s="33">
        <v>67200</v>
      </c>
      <c r="N317" s="35"/>
      <c r="O317" s="35"/>
      <c r="P317" s="35"/>
      <c r="Q317" s="35"/>
      <c r="R317" s="35"/>
      <c r="S317" s="35"/>
      <c r="T317" s="35"/>
      <c r="U317" s="35"/>
      <c r="V317" s="35"/>
    </row>
    <row r="318" spans="1:22" s="36" customFormat="1" ht="12.75">
      <c r="A318" s="26"/>
      <c r="B318" s="27"/>
      <c r="C318" s="28" t="s">
        <v>499</v>
      </c>
      <c r="D318" s="47" t="s">
        <v>151</v>
      </c>
      <c r="E318" s="48" t="s">
        <v>152</v>
      </c>
      <c r="F318" s="31">
        <v>24100</v>
      </c>
      <c r="G318" s="31">
        <f t="shared" si="98"/>
        <v>0</v>
      </c>
      <c r="H318" s="31">
        <v>24100</v>
      </c>
      <c r="I318" s="32">
        <v>14000</v>
      </c>
      <c r="J318" s="33">
        <f t="shared" si="99"/>
        <v>0</v>
      </c>
      <c r="K318" s="31">
        <v>24100</v>
      </c>
      <c r="L318" s="34">
        <f t="shared" si="104"/>
        <v>24100</v>
      </c>
      <c r="M318" s="35">
        <v>24100</v>
      </c>
      <c r="N318" s="35"/>
      <c r="O318" s="35"/>
      <c r="P318" s="35"/>
      <c r="Q318" s="35"/>
      <c r="R318" s="35"/>
      <c r="S318" s="35"/>
      <c r="T318" s="35"/>
      <c r="U318" s="35"/>
      <c r="V318" s="35"/>
    </row>
    <row r="319" spans="1:22" s="36" customFormat="1" ht="12.75">
      <c r="A319" s="26"/>
      <c r="B319" s="27"/>
      <c r="C319" s="28" t="s">
        <v>500</v>
      </c>
      <c r="D319" s="47" t="s">
        <v>154</v>
      </c>
      <c r="E319" s="48" t="s">
        <v>155</v>
      </c>
      <c r="F319" s="31">
        <v>9300</v>
      </c>
      <c r="G319" s="31">
        <f t="shared" si="98"/>
        <v>0</v>
      </c>
      <c r="H319" s="31">
        <v>9300</v>
      </c>
      <c r="I319" s="32">
        <v>3500</v>
      </c>
      <c r="J319" s="33">
        <f t="shared" si="99"/>
        <v>0</v>
      </c>
      <c r="K319" s="31">
        <v>9300</v>
      </c>
      <c r="L319" s="34">
        <f t="shared" si="104"/>
        <v>9300</v>
      </c>
      <c r="M319" s="35">
        <v>9300</v>
      </c>
      <c r="N319" s="35"/>
      <c r="O319" s="35"/>
      <c r="P319" s="35"/>
      <c r="Q319" s="35"/>
      <c r="R319" s="35"/>
      <c r="S319" s="35"/>
      <c r="T319" s="35"/>
      <c r="U319" s="35"/>
      <c r="V319" s="35"/>
    </row>
    <row r="320" spans="1:22" s="36" customFormat="1" ht="12.75">
      <c r="A320" s="26"/>
      <c r="B320" s="27"/>
      <c r="C320" s="28" t="s">
        <v>501</v>
      </c>
      <c r="D320" s="47" t="s">
        <v>160</v>
      </c>
      <c r="E320" s="48" t="s">
        <v>161</v>
      </c>
      <c r="F320" s="31">
        <v>60000</v>
      </c>
      <c r="G320" s="31">
        <f t="shared" si="98"/>
        <v>0</v>
      </c>
      <c r="H320" s="31">
        <v>60000</v>
      </c>
      <c r="I320" s="32">
        <v>32000</v>
      </c>
      <c r="J320" s="33">
        <f t="shared" si="99"/>
        <v>-5000</v>
      </c>
      <c r="K320" s="33">
        <v>55000</v>
      </c>
      <c r="L320" s="34">
        <f t="shared" si="104"/>
        <v>55000</v>
      </c>
      <c r="M320" s="33">
        <v>55000</v>
      </c>
      <c r="N320" s="35"/>
      <c r="O320" s="35"/>
      <c r="P320" s="35"/>
      <c r="Q320" s="35"/>
      <c r="R320" s="35"/>
      <c r="S320" s="35"/>
      <c r="T320" s="35"/>
      <c r="U320" s="35"/>
      <c r="V320" s="35"/>
    </row>
    <row r="321" spans="1:22" s="36" customFormat="1" ht="12.75">
      <c r="A321" s="26"/>
      <c r="B321" s="27"/>
      <c r="C321" s="28" t="s">
        <v>502</v>
      </c>
      <c r="D321" s="47" t="s">
        <v>163</v>
      </c>
      <c r="E321" s="48" t="s">
        <v>164</v>
      </c>
      <c r="F321" s="31">
        <v>13100</v>
      </c>
      <c r="G321" s="31">
        <f t="shared" si="98"/>
        <v>0</v>
      </c>
      <c r="H321" s="31">
        <v>13100</v>
      </c>
      <c r="I321" s="32">
        <v>2000</v>
      </c>
      <c r="J321" s="33">
        <f t="shared" si="99"/>
        <v>-10200</v>
      </c>
      <c r="K321" s="33">
        <v>2900</v>
      </c>
      <c r="L321" s="34">
        <f t="shared" si="104"/>
        <v>2900</v>
      </c>
      <c r="M321" s="33">
        <v>2900</v>
      </c>
      <c r="N321" s="35"/>
      <c r="O321" s="35"/>
      <c r="P321" s="35"/>
      <c r="Q321" s="35"/>
      <c r="R321" s="35"/>
      <c r="S321" s="35"/>
      <c r="T321" s="35"/>
      <c r="U321" s="35"/>
      <c r="V321" s="35"/>
    </row>
    <row r="322" spans="1:22" s="36" customFormat="1" ht="12.75">
      <c r="A322" s="26"/>
      <c r="B322" s="27"/>
      <c r="C322" s="28" t="s">
        <v>503</v>
      </c>
      <c r="D322" s="47" t="s">
        <v>167</v>
      </c>
      <c r="E322" s="48" t="s">
        <v>168</v>
      </c>
      <c r="F322" s="31">
        <v>2500</v>
      </c>
      <c r="G322" s="31">
        <f t="shared" si="98"/>
        <v>0</v>
      </c>
      <c r="H322" s="31">
        <v>2500</v>
      </c>
      <c r="I322" s="32">
        <v>1400</v>
      </c>
      <c r="J322" s="33">
        <f t="shared" si="99"/>
        <v>1200</v>
      </c>
      <c r="K322" s="33">
        <v>3700</v>
      </c>
      <c r="L322" s="34">
        <f t="shared" si="104"/>
        <v>3700</v>
      </c>
      <c r="M322" s="33">
        <v>3700</v>
      </c>
      <c r="N322" s="35"/>
      <c r="O322" s="35"/>
      <c r="P322" s="35"/>
      <c r="Q322" s="35"/>
      <c r="R322" s="35"/>
      <c r="S322" s="35"/>
      <c r="T322" s="35"/>
      <c r="U322" s="35"/>
      <c r="V322" s="35"/>
    </row>
    <row r="323" spans="1:22" s="36" customFormat="1" ht="12.75">
      <c r="A323" s="26"/>
      <c r="B323" s="27"/>
      <c r="C323" s="28" t="s">
        <v>504</v>
      </c>
      <c r="D323" s="47" t="s">
        <v>171</v>
      </c>
      <c r="E323" s="48" t="s">
        <v>172</v>
      </c>
      <c r="F323" s="31">
        <v>2300</v>
      </c>
      <c r="G323" s="31">
        <f t="shared" si="98"/>
        <v>0</v>
      </c>
      <c r="H323" s="31">
        <v>2300</v>
      </c>
      <c r="I323" s="32">
        <v>1050</v>
      </c>
      <c r="J323" s="33">
        <f t="shared" si="99"/>
        <v>-200</v>
      </c>
      <c r="K323" s="33">
        <v>2100</v>
      </c>
      <c r="L323" s="34">
        <f t="shared" si="104"/>
        <v>2100</v>
      </c>
      <c r="M323" s="33">
        <v>2100</v>
      </c>
      <c r="N323" s="35"/>
      <c r="O323" s="35"/>
      <c r="P323" s="35"/>
      <c r="Q323" s="35"/>
      <c r="R323" s="35"/>
      <c r="S323" s="35"/>
      <c r="T323" s="35"/>
      <c r="U323" s="35"/>
      <c r="V323" s="35"/>
    </row>
    <row r="324" spans="1:22" s="36" customFormat="1" ht="12.75">
      <c r="A324" s="26"/>
      <c r="B324" s="27"/>
      <c r="C324" s="28" t="s">
        <v>505</v>
      </c>
      <c r="D324" s="47" t="s">
        <v>380</v>
      </c>
      <c r="E324" s="48" t="s">
        <v>381</v>
      </c>
      <c r="F324" s="31">
        <v>4200</v>
      </c>
      <c r="G324" s="31">
        <f t="shared" si="98"/>
        <v>0</v>
      </c>
      <c r="H324" s="31">
        <v>4200</v>
      </c>
      <c r="I324" s="32">
        <v>2450</v>
      </c>
      <c r="J324" s="33">
        <f t="shared" si="99"/>
        <v>0</v>
      </c>
      <c r="K324" s="31">
        <v>4200</v>
      </c>
      <c r="L324" s="34">
        <f t="shared" si="104"/>
        <v>4200</v>
      </c>
      <c r="M324" s="35">
        <v>4200</v>
      </c>
      <c r="N324" s="35"/>
      <c r="O324" s="35"/>
      <c r="P324" s="35"/>
      <c r="Q324" s="35"/>
      <c r="R324" s="35"/>
      <c r="S324" s="35"/>
      <c r="T324" s="35"/>
      <c r="U324" s="35"/>
      <c r="V324" s="35"/>
    </row>
    <row r="325" spans="1:22" s="36" customFormat="1" ht="12.75">
      <c r="A325" s="26" t="s">
        <v>506</v>
      </c>
      <c r="B325" s="27" t="s">
        <v>55</v>
      </c>
      <c r="C325" s="28"/>
      <c r="D325" s="29"/>
      <c r="E325" s="49" t="s">
        <v>350</v>
      </c>
      <c r="F325" s="43">
        <f>0+F$326+F$327+F$328</f>
        <v>100000</v>
      </c>
      <c r="G325" s="43">
        <f t="shared" si="98"/>
        <v>0</v>
      </c>
      <c r="H325" s="43">
        <f>0+H$326+H$327+H$328</f>
        <v>100000</v>
      </c>
      <c r="I325" s="44">
        <f>0+I$326+I$327+I$328</f>
        <v>60000</v>
      </c>
      <c r="J325" s="45">
        <f t="shared" si="99"/>
        <v>0</v>
      </c>
      <c r="K325" s="45">
        <f aca="true" t="shared" si="105" ref="K325:V325">0+K$326+K$327+K$328</f>
        <v>100000</v>
      </c>
      <c r="L325" s="41">
        <f t="shared" si="105"/>
        <v>100000</v>
      </c>
      <c r="M325" s="46">
        <f t="shared" si="105"/>
        <v>100000</v>
      </c>
      <c r="N325" s="46">
        <f t="shared" si="105"/>
        <v>0</v>
      </c>
      <c r="O325" s="46">
        <f t="shared" si="105"/>
        <v>0</v>
      </c>
      <c r="P325" s="46">
        <f t="shared" si="105"/>
        <v>0</v>
      </c>
      <c r="Q325" s="46">
        <f t="shared" si="105"/>
        <v>0</v>
      </c>
      <c r="R325" s="46">
        <f t="shared" si="105"/>
        <v>0</v>
      </c>
      <c r="S325" s="46">
        <f t="shared" si="105"/>
        <v>0</v>
      </c>
      <c r="T325" s="46">
        <f t="shared" si="105"/>
        <v>0</v>
      </c>
      <c r="U325" s="46">
        <f t="shared" si="105"/>
        <v>0</v>
      </c>
      <c r="V325" s="46">
        <f t="shared" si="105"/>
        <v>0</v>
      </c>
    </row>
    <row r="326" spans="1:22" s="36" customFormat="1" ht="12.75">
      <c r="A326" s="26"/>
      <c r="B326" s="27"/>
      <c r="C326" s="28" t="s">
        <v>507</v>
      </c>
      <c r="D326" s="47" t="s">
        <v>139</v>
      </c>
      <c r="E326" s="48" t="s">
        <v>140</v>
      </c>
      <c r="F326" s="31">
        <v>20000</v>
      </c>
      <c r="G326" s="31">
        <f t="shared" si="98"/>
        <v>0</v>
      </c>
      <c r="H326" s="31">
        <v>20000</v>
      </c>
      <c r="I326" s="32">
        <v>8000</v>
      </c>
      <c r="J326" s="33">
        <f t="shared" si="99"/>
        <v>-6000</v>
      </c>
      <c r="K326" s="33">
        <v>14000</v>
      </c>
      <c r="L326" s="34">
        <f>0+$M326+$N326+$O326+$P326+$Q326+$R326+$S326+$T326+$U326+$V326</f>
        <v>20000</v>
      </c>
      <c r="M326" s="35">
        <v>20000</v>
      </c>
      <c r="N326" s="35"/>
      <c r="O326" s="35"/>
      <c r="P326" s="35"/>
      <c r="Q326" s="35"/>
      <c r="R326" s="35"/>
      <c r="S326" s="35"/>
      <c r="T326" s="35"/>
      <c r="U326" s="35"/>
      <c r="V326" s="35"/>
    </row>
    <row r="327" spans="1:22" s="36" customFormat="1" ht="12.75">
      <c r="A327" s="26"/>
      <c r="B327" s="27"/>
      <c r="C327" s="28" t="s">
        <v>508</v>
      </c>
      <c r="D327" s="47" t="s">
        <v>63</v>
      </c>
      <c r="E327" s="48" t="s">
        <v>64</v>
      </c>
      <c r="F327" s="31">
        <v>70000</v>
      </c>
      <c r="G327" s="31">
        <f t="shared" si="98"/>
        <v>0</v>
      </c>
      <c r="H327" s="31">
        <v>70000</v>
      </c>
      <c r="I327" s="32">
        <v>45000</v>
      </c>
      <c r="J327" s="33">
        <f t="shared" si="99"/>
        <v>6000</v>
      </c>
      <c r="K327" s="33">
        <v>76000</v>
      </c>
      <c r="L327" s="34">
        <f>0+$M327+$N327+$O327+$P327+$Q327+$R327+$S327+$T327+$U327+$V327</f>
        <v>70000</v>
      </c>
      <c r="M327" s="35">
        <v>70000</v>
      </c>
      <c r="N327" s="35"/>
      <c r="O327" s="35"/>
      <c r="P327" s="35"/>
      <c r="Q327" s="35"/>
      <c r="R327" s="35"/>
      <c r="S327" s="35"/>
      <c r="T327" s="35"/>
      <c r="U327" s="35"/>
      <c r="V327" s="35"/>
    </row>
    <row r="328" spans="1:22" s="36" customFormat="1" ht="12.75">
      <c r="A328" s="26"/>
      <c r="B328" s="27"/>
      <c r="C328" s="28" t="s">
        <v>509</v>
      </c>
      <c r="D328" s="47" t="s">
        <v>108</v>
      </c>
      <c r="E328" s="48" t="s">
        <v>109</v>
      </c>
      <c r="F328" s="31">
        <v>10000</v>
      </c>
      <c r="G328" s="31">
        <f t="shared" si="98"/>
        <v>0</v>
      </c>
      <c r="H328" s="31">
        <v>10000</v>
      </c>
      <c r="I328" s="32">
        <v>7000</v>
      </c>
      <c r="J328" s="33">
        <f t="shared" si="99"/>
        <v>0</v>
      </c>
      <c r="K328" s="31">
        <v>10000</v>
      </c>
      <c r="L328" s="34">
        <f>0+$M328+$N328+$O328+$P328+$Q328+$R328+$S328+$T328+$U328+$V328</f>
        <v>10000</v>
      </c>
      <c r="M328" s="35">
        <v>10000</v>
      </c>
      <c r="N328" s="35"/>
      <c r="O328" s="35"/>
      <c r="P328" s="35"/>
      <c r="Q328" s="35"/>
      <c r="R328" s="35"/>
      <c r="S328" s="35"/>
      <c r="T328" s="35"/>
      <c r="U328" s="35"/>
      <c r="V328" s="35"/>
    </row>
    <row r="329" spans="1:22" s="36" customFormat="1" ht="12.75">
      <c r="A329" s="26" t="s">
        <v>510</v>
      </c>
      <c r="B329" s="27" t="s">
        <v>55</v>
      </c>
      <c r="C329" s="28"/>
      <c r="D329" s="29"/>
      <c r="E329" s="42" t="s">
        <v>511</v>
      </c>
      <c r="F329" s="43">
        <f>0+F$330+F$331+F$332</f>
        <v>100000</v>
      </c>
      <c r="G329" s="43">
        <f t="shared" si="98"/>
        <v>0</v>
      </c>
      <c r="H329" s="43">
        <f>0+H$330+H$331+H$332</f>
        <v>100000</v>
      </c>
      <c r="I329" s="44">
        <f>0+I$330+I$331+I$332</f>
        <v>0</v>
      </c>
      <c r="J329" s="45">
        <f t="shared" si="99"/>
        <v>0</v>
      </c>
      <c r="K329" s="45">
        <f aca="true" t="shared" si="106" ref="K329:V329">0+K$330+K$331+K$332</f>
        <v>100000</v>
      </c>
      <c r="L329" s="41">
        <f t="shared" si="106"/>
        <v>100000</v>
      </c>
      <c r="M329" s="46">
        <f t="shared" si="106"/>
        <v>100000</v>
      </c>
      <c r="N329" s="46">
        <f t="shared" si="106"/>
        <v>0</v>
      </c>
      <c r="O329" s="46">
        <f t="shared" si="106"/>
        <v>0</v>
      </c>
      <c r="P329" s="46">
        <f t="shared" si="106"/>
        <v>0</v>
      </c>
      <c r="Q329" s="46">
        <f t="shared" si="106"/>
        <v>0</v>
      </c>
      <c r="R329" s="46">
        <f t="shared" si="106"/>
        <v>0</v>
      </c>
      <c r="S329" s="46">
        <f t="shared" si="106"/>
        <v>0</v>
      </c>
      <c r="T329" s="46">
        <f t="shared" si="106"/>
        <v>0</v>
      </c>
      <c r="U329" s="46">
        <f t="shared" si="106"/>
        <v>0</v>
      </c>
      <c r="V329" s="46">
        <f t="shared" si="106"/>
        <v>0</v>
      </c>
    </row>
    <row r="330" spans="1:22" s="36" customFormat="1" ht="12.75">
      <c r="A330" s="26"/>
      <c r="B330" s="27"/>
      <c r="C330" s="28" t="s">
        <v>512</v>
      </c>
      <c r="D330" s="47" t="s">
        <v>384</v>
      </c>
      <c r="E330" s="48" t="s">
        <v>385</v>
      </c>
      <c r="F330" s="31">
        <v>20000</v>
      </c>
      <c r="G330" s="31">
        <f t="shared" si="98"/>
        <v>0</v>
      </c>
      <c r="H330" s="31">
        <v>20000</v>
      </c>
      <c r="I330" s="32">
        <v>0</v>
      </c>
      <c r="J330" s="33">
        <f t="shared" si="99"/>
        <v>0</v>
      </c>
      <c r="K330" s="31">
        <v>20000</v>
      </c>
      <c r="L330" s="34">
        <f>0+$M330+$N330+$O330+$P330+$Q330+$R330+$S330+$T330+$U330+$V330</f>
        <v>20000</v>
      </c>
      <c r="M330" s="35">
        <v>20000</v>
      </c>
      <c r="N330" s="35"/>
      <c r="O330" s="35"/>
      <c r="P330" s="35"/>
      <c r="Q330" s="35"/>
      <c r="R330" s="35"/>
      <c r="S330" s="35"/>
      <c r="T330" s="35"/>
      <c r="U330" s="35"/>
      <c r="V330" s="35"/>
    </row>
    <row r="331" spans="1:22" s="36" customFormat="1" ht="12.75">
      <c r="A331" s="26"/>
      <c r="B331" s="27"/>
      <c r="C331" s="28" t="s">
        <v>513</v>
      </c>
      <c r="D331" s="47" t="s">
        <v>63</v>
      </c>
      <c r="E331" s="48" t="s">
        <v>64</v>
      </c>
      <c r="F331" s="31">
        <v>10000</v>
      </c>
      <c r="G331" s="31">
        <f t="shared" si="98"/>
        <v>0</v>
      </c>
      <c r="H331" s="31">
        <v>10000</v>
      </c>
      <c r="I331" s="32">
        <v>0</v>
      </c>
      <c r="J331" s="33">
        <f t="shared" si="99"/>
        <v>0</v>
      </c>
      <c r="K331" s="31">
        <v>10000</v>
      </c>
      <c r="L331" s="34">
        <f>0+$M331+$N331+$O331+$P331+$Q331+$R331+$S331+$T331+$U331+$V331</f>
        <v>10000</v>
      </c>
      <c r="M331" s="35">
        <v>10000</v>
      </c>
      <c r="N331" s="35"/>
      <c r="O331" s="35"/>
      <c r="P331" s="35"/>
      <c r="Q331" s="35"/>
      <c r="R331" s="35"/>
      <c r="S331" s="35"/>
      <c r="T331" s="35"/>
      <c r="U331" s="35"/>
      <c r="V331" s="35"/>
    </row>
    <row r="332" spans="1:22" s="36" customFormat="1" ht="12.75">
      <c r="A332" s="26"/>
      <c r="B332" s="27"/>
      <c r="C332" s="28" t="s">
        <v>514</v>
      </c>
      <c r="D332" s="47" t="s">
        <v>108</v>
      </c>
      <c r="E332" s="48" t="s">
        <v>109</v>
      </c>
      <c r="F332" s="31">
        <v>70000</v>
      </c>
      <c r="G332" s="31">
        <f t="shared" si="98"/>
        <v>0</v>
      </c>
      <c r="H332" s="31">
        <v>70000</v>
      </c>
      <c r="I332" s="32">
        <v>0</v>
      </c>
      <c r="J332" s="33">
        <f t="shared" si="99"/>
        <v>0</v>
      </c>
      <c r="K332" s="31">
        <v>70000</v>
      </c>
      <c r="L332" s="34">
        <f>0+$M332+$N332+$O332+$P332+$Q332+$R332+$S332+$T332+$U332+$V332</f>
        <v>70000</v>
      </c>
      <c r="M332" s="35">
        <v>70000</v>
      </c>
      <c r="N332" s="35"/>
      <c r="O332" s="35"/>
      <c r="P332" s="35"/>
      <c r="Q332" s="35"/>
      <c r="R332" s="35"/>
      <c r="S332" s="35"/>
      <c r="T332" s="35"/>
      <c r="U332" s="35"/>
      <c r="V332" s="35"/>
    </row>
    <row r="333" spans="1:22" s="36" customFormat="1" ht="12.75">
      <c r="A333" s="51"/>
      <c r="B333" s="53"/>
      <c r="C333" s="53"/>
      <c r="D333" s="54"/>
      <c r="E333" s="55" t="s">
        <v>515</v>
      </c>
      <c r="F333" s="56">
        <f aca="true" t="shared" si="107" ref="F333:V333">0+F$305</f>
        <v>4336500</v>
      </c>
      <c r="G333" s="56">
        <f t="shared" si="107"/>
        <v>0</v>
      </c>
      <c r="H333" s="56">
        <f t="shared" si="107"/>
        <v>4336500</v>
      </c>
      <c r="I333" s="57">
        <f t="shared" si="107"/>
        <v>2709266.89</v>
      </c>
      <c r="J333" s="58">
        <f t="shared" si="107"/>
        <v>-26500</v>
      </c>
      <c r="K333" s="58">
        <f t="shared" si="107"/>
        <v>4310000</v>
      </c>
      <c r="L333" s="59">
        <f t="shared" si="107"/>
        <v>4310000</v>
      </c>
      <c r="M333" s="59">
        <f t="shared" si="107"/>
        <v>4310000</v>
      </c>
      <c r="N333" s="59">
        <f t="shared" si="107"/>
        <v>0</v>
      </c>
      <c r="O333" s="59">
        <f t="shared" si="107"/>
        <v>0</v>
      </c>
      <c r="P333" s="59">
        <f t="shared" si="107"/>
        <v>0</v>
      </c>
      <c r="Q333" s="59">
        <f t="shared" si="107"/>
        <v>0</v>
      </c>
      <c r="R333" s="59">
        <f t="shared" si="107"/>
        <v>0</v>
      </c>
      <c r="S333" s="59">
        <f t="shared" si="107"/>
        <v>0</v>
      </c>
      <c r="T333" s="59">
        <f t="shared" si="107"/>
        <v>0</v>
      </c>
      <c r="U333" s="59">
        <f t="shared" si="107"/>
        <v>0</v>
      </c>
      <c r="V333" s="59">
        <f t="shared" si="107"/>
        <v>0</v>
      </c>
    </row>
    <row r="334" spans="1:22" s="36" customFormat="1" ht="15">
      <c r="A334" s="61"/>
      <c r="B334" s="62"/>
      <c r="C334" s="62"/>
      <c r="D334" s="63"/>
      <c r="E334" s="64" t="s">
        <v>516</v>
      </c>
      <c r="F334" s="65">
        <f aca="true" t="shared" si="108" ref="F334:V334">0+F$168+F$193+F$225+F$267+F$303+F$333</f>
        <v>78863100</v>
      </c>
      <c r="G334" s="65">
        <f t="shared" si="108"/>
        <v>0</v>
      </c>
      <c r="H334" s="65">
        <f t="shared" si="108"/>
        <v>78863100</v>
      </c>
      <c r="I334" s="66">
        <f t="shared" si="108"/>
        <v>44733355.910000004</v>
      </c>
      <c r="J334" s="67">
        <f t="shared" si="108"/>
        <v>1282120</v>
      </c>
      <c r="K334" s="67">
        <f t="shared" si="108"/>
        <v>80145220</v>
      </c>
      <c r="L334" s="68">
        <f t="shared" si="108"/>
        <v>80145220</v>
      </c>
      <c r="M334" s="68">
        <f t="shared" si="108"/>
        <v>68163320</v>
      </c>
      <c r="N334" s="68">
        <f t="shared" si="108"/>
        <v>10000000</v>
      </c>
      <c r="O334" s="68">
        <f t="shared" si="108"/>
        <v>86000</v>
      </c>
      <c r="P334" s="68">
        <f t="shared" si="108"/>
        <v>200000</v>
      </c>
      <c r="Q334" s="68">
        <f t="shared" si="108"/>
        <v>50000</v>
      </c>
      <c r="R334" s="68">
        <f t="shared" si="108"/>
        <v>0</v>
      </c>
      <c r="S334" s="68">
        <f t="shared" si="108"/>
        <v>490000</v>
      </c>
      <c r="T334" s="68">
        <f t="shared" si="108"/>
        <v>110000</v>
      </c>
      <c r="U334" s="68">
        <f t="shared" si="108"/>
        <v>937900</v>
      </c>
      <c r="V334" s="68">
        <f t="shared" si="108"/>
        <v>90000</v>
      </c>
    </row>
    <row r="335" s="69" customFormat="1" ht="12.75"/>
    <row r="336" s="69" customFormat="1" ht="12.75"/>
    <row r="337" s="69" customFormat="1" ht="12.75">
      <c r="D337" s="70" t="s">
        <v>517</v>
      </c>
    </row>
    <row r="338" s="69" customFormat="1" ht="12.75"/>
    <row r="339" spans="4:6" s="69" customFormat="1" ht="25.5" customHeight="1">
      <c r="D339" s="71"/>
      <c r="E339" s="72" t="s">
        <v>518</v>
      </c>
      <c r="F339" s="156" t="str">
        <f>"NOVI PLAN ZA "&amp;C1&amp;"."</f>
        <v>NOVI PLAN ZA 2012.</v>
      </c>
    </row>
    <row r="340" spans="4:6" s="69" customFormat="1" ht="12.75">
      <c r="D340" s="73" t="s">
        <v>519</v>
      </c>
      <c r="E340" s="73" t="s">
        <v>520</v>
      </c>
      <c r="F340" s="157"/>
    </row>
    <row r="341" spans="4:6" s="69" customFormat="1" ht="12.75">
      <c r="D341" s="74">
        <v>1</v>
      </c>
      <c r="E341" s="74" t="s">
        <v>28</v>
      </c>
      <c r="F341" s="75">
        <f>0</f>
        <v>0</v>
      </c>
    </row>
    <row r="342" spans="4:6" s="69" customFormat="1" ht="12.75">
      <c r="D342" s="74">
        <v>11</v>
      </c>
      <c r="E342" s="74" t="s">
        <v>28</v>
      </c>
      <c r="F342" s="75">
        <f>0+$M$334</f>
        <v>68163320</v>
      </c>
    </row>
    <row r="343" spans="4:6" s="69" customFormat="1" ht="12.75">
      <c r="D343" s="74">
        <v>4</v>
      </c>
      <c r="E343" s="74" t="s">
        <v>521</v>
      </c>
      <c r="F343" s="75">
        <f>0</f>
        <v>0</v>
      </c>
    </row>
    <row r="344" spans="4:6" s="69" customFormat="1" ht="12.75">
      <c r="D344" s="74">
        <v>42</v>
      </c>
      <c r="E344" s="74" t="s">
        <v>29</v>
      </c>
      <c r="F344" s="75">
        <f>0+$N$334</f>
        <v>10000000</v>
      </c>
    </row>
    <row r="345" spans="4:6" s="69" customFormat="1" ht="12.75">
      <c r="D345" s="74">
        <v>43</v>
      </c>
      <c r="E345" s="74" t="s">
        <v>522</v>
      </c>
      <c r="F345" s="75">
        <f>0</f>
        <v>0</v>
      </c>
    </row>
    <row r="346" spans="4:6" s="69" customFormat="1" ht="12.75">
      <c r="D346" s="74">
        <v>5</v>
      </c>
      <c r="E346" s="74" t="s">
        <v>523</v>
      </c>
      <c r="F346" s="75">
        <f>0</f>
        <v>0</v>
      </c>
    </row>
    <row r="347" spans="4:6" s="69" customFormat="1" ht="12.75">
      <c r="D347" s="74">
        <v>52</v>
      </c>
      <c r="E347" s="74" t="s">
        <v>523</v>
      </c>
      <c r="F347" s="75">
        <f>0+$O$334+$P$334+$Q$334+$R$334</f>
        <v>336000</v>
      </c>
    </row>
    <row r="348" spans="4:6" s="69" customFormat="1" ht="12.75">
      <c r="D348" s="74">
        <v>6</v>
      </c>
      <c r="E348" s="74" t="s">
        <v>524</v>
      </c>
      <c r="F348" s="75">
        <f>0</f>
        <v>0</v>
      </c>
    </row>
    <row r="349" spans="4:6" s="69" customFormat="1" ht="12.75">
      <c r="D349" s="74">
        <v>61</v>
      </c>
      <c r="E349" s="74" t="s">
        <v>524</v>
      </c>
      <c r="F349" s="75">
        <f>0+$S$334+$T$334</f>
        <v>600000</v>
      </c>
    </row>
    <row r="350" spans="4:6" s="69" customFormat="1" ht="12.75">
      <c r="D350" s="74">
        <v>7</v>
      </c>
      <c r="E350" s="74" t="s">
        <v>525</v>
      </c>
      <c r="F350" s="75">
        <f>0</f>
        <v>0</v>
      </c>
    </row>
    <row r="351" spans="4:6" s="69" customFormat="1" ht="12.75">
      <c r="D351" s="74">
        <v>71</v>
      </c>
      <c r="E351" s="74" t="s">
        <v>526</v>
      </c>
      <c r="F351" s="75">
        <f>0+$U$334</f>
        <v>937900</v>
      </c>
    </row>
    <row r="352" spans="4:6" s="69" customFormat="1" ht="12.75">
      <c r="D352" s="74">
        <v>72</v>
      </c>
      <c r="E352" s="74" t="s">
        <v>527</v>
      </c>
      <c r="F352" s="75">
        <f>0+$V$334</f>
        <v>90000</v>
      </c>
    </row>
    <row r="353" spans="4:6" s="69" customFormat="1" ht="12.75">
      <c r="D353" s="74">
        <v>8</v>
      </c>
      <c r="E353" s="74" t="s">
        <v>528</v>
      </c>
      <c r="F353" s="75">
        <f>0</f>
        <v>0</v>
      </c>
    </row>
    <row r="354" spans="4:6" s="69" customFormat="1" ht="12.75">
      <c r="D354" s="74">
        <v>81</v>
      </c>
      <c r="E354" s="74" t="s">
        <v>528</v>
      </c>
      <c r="F354" s="75">
        <f>0</f>
        <v>0</v>
      </c>
    </row>
    <row r="355" spans="4:6" s="69" customFormat="1" ht="12.75">
      <c r="D355" s="74">
        <v>9</v>
      </c>
      <c r="E355" s="74" t="s">
        <v>529</v>
      </c>
      <c r="F355" s="75">
        <f>0</f>
        <v>0</v>
      </c>
    </row>
    <row r="356" spans="4:6" s="69" customFormat="1" ht="12.75">
      <c r="D356" s="74">
        <v>91</v>
      </c>
      <c r="E356" s="74" t="s">
        <v>529</v>
      </c>
      <c r="F356" s="75">
        <f>0</f>
        <v>0</v>
      </c>
    </row>
    <row r="357" spans="4:6" s="69" customFormat="1" ht="12.75">
      <c r="D357" s="73"/>
      <c r="E357" s="73" t="s">
        <v>16</v>
      </c>
      <c r="F357" s="76">
        <f>0+F$341+F$342+F$343+F$344+F$345+F$346+F$347+F$348+F$349+F$350+F$351+F$352+F$353+F$354+F$355+F$356</f>
        <v>80127220</v>
      </c>
    </row>
    <row r="358" spans="1:11" ht="12.75">
      <c r="A358" s="20"/>
      <c r="B358" s="20"/>
      <c r="C358" s="77"/>
      <c r="D358" s="20"/>
      <c r="E358" s="20"/>
      <c r="F358" s="20"/>
      <c r="G358" s="20"/>
      <c r="H358" s="20"/>
      <c r="I358" s="20"/>
      <c r="J358" s="20"/>
      <c r="K358" s="20"/>
    </row>
    <row r="359" spans="1:11" ht="12.75">
      <c r="A359" s="20"/>
      <c r="B359" s="20"/>
      <c r="C359" s="77"/>
      <c r="D359" s="20"/>
      <c r="E359" s="20"/>
      <c r="F359" s="20"/>
      <c r="G359" s="20"/>
      <c r="H359" s="20"/>
      <c r="I359" s="20"/>
      <c r="J359" s="20"/>
      <c r="K359" s="20"/>
    </row>
    <row r="360" spans="1:11" ht="12.75">
      <c r="A360" s="20"/>
      <c r="B360" s="20"/>
      <c r="C360" s="77"/>
      <c r="D360" s="20"/>
      <c r="E360" s="78"/>
      <c r="F360" s="20"/>
      <c r="G360" s="20"/>
      <c r="H360" s="20"/>
      <c r="I360" s="20"/>
      <c r="J360" s="20"/>
      <c r="K360" s="20"/>
    </row>
    <row r="361" spans="1:11" ht="12.75">
      <c r="A361" s="20"/>
      <c r="B361" s="20"/>
      <c r="C361" s="77"/>
      <c r="D361" s="20"/>
      <c r="E361" s="20"/>
      <c r="F361" s="20"/>
      <c r="G361" s="20"/>
      <c r="H361" s="20"/>
      <c r="I361" s="20"/>
      <c r="J361" s="20"/>
      <c r="K361" s="20"/>
    </row>
    <row r="362" spans="1:12" ht="12.75">
      <c r="A362" s="79" t="s">
        <v>530</v>
      </c>
      <c r="B362" s="79"/>
      <c r="C362" s="77"/>
      <c r="D362" s="20"/>
      <c r="E362" s="20"/>
      <c r="F362" s="20"/>
      <c r="G362" s="20"/>
      <c r="H362" s="20"/>
      <c r="I362" s="20"/>
      <c r="J362" s="20"/>
      <c r="K362" s="20"/>
      <c r="L362" s="80" t="s">
        <v>531</v>
      </c>
    </row>
    <row r="363" spans="1:11" ht="12.75">
      <c r="A363" s="20"/>
      <c r="B363" s="20"/>
      <c r="C363" s="77"/>
      <c r="D363" s="20"/>
      <c r="E363" s="20"/>
      <c r="F363" s="20"/>
      <c r="G363" s="20"/>
      <c r="H363" s="20"/>
      <c r="I363" s="20"/>
      <c r="J363" s="20"/>
      <c r="K363" s="20"/>
    </row>
    <row r="364" spans="1:11" ht="12.75">
      <c r="A364" s="20"/>
      <c r="B364" s="20"/>
      <c r="C364" s="77"/>
      <c r="D364" s="20"/>
      <c r="E364" s="20"/>
      <c r="F364" s="20"/>
      <c r="G364" s="20"/>
      <c r="H364" s="20"/>
      <c r="I364" s="20"/>
      <c r="J364" s="20"/>
      <c r="K364" s="20"/>
    </row>
    <row r="365" spans="1:11" ht="12.75">
      <c r="A365" s="20"/>
      <c r="B365" s="20"/>
      <c r="C365" s="77"/>
      <c r="D365" s="20"/>
      <c r="E365" s="20"/>
      <c r="F365" s="20"/>
      <c r="G365" s="20"/>
      <c r="H365" s="20"/>
      <c r="I365" s="20"/>
      <c r="J365" s="20"/>
      <c r="K365" s="20"/>
    </row>
    <row r="366" spans="1:11" ht="12.75">
      <c r="A366" s="20"/>
      <c r="B366" s="20"/>
      <c r="C366" s="77"/>
      <c r="D366" s="20"/>
      <c r="E366" s="20"/>
      <c r="F366" s="20"/>
      <c r="G366" s="20"/>
      <c r="H366" s="20"/>
      <c r="I366" s="20"/>
      <c r="J366" s="20"/>
      <c r="K366" s="20"/>
    </row>
    <row r="367" spans="1:11" ht="12.75">
      <c r="A367" s="20"/>
      <c r="B367" s="20"/>
      <c r="C367" s="77"/>
      <c r="D367" s="20"/>
      <c r="E367" s="20"/>
      <c r="F367" s="20"/>
      <c r="G367" s="20"/>
      <c r="H367" s="20"/>
      <c r="I367" s="20"/>
      <c r="J367" s="20"/>
      <c r="K367" s="20"/>
    </row>
    <row r="368" spans="1:11" ht="12.75">
      <c r="A368" s="20"/>
      <c r="B368" s="20"/>
      <c r="C368" s="77"/>
      <c r="D368" s="20"/>
      <c r="E368" s="20"/>
      <c r="F368" s="20"/>
      <c r="G368" s="20"/>
      <c r="H368" s="20"/>
      <c r="I368" s="20"/>
      <c r="J368" s="20"/>
      <c r="K368" s="20"/>
    </row>
    <row r="369" spans="1:11" ht="12.75">
      <c r="A369" s="20"/>
      <c r="B369" s="20"/>
      <c r="C369" s="77"/>
      <c r="D369" s="20"/>
      <c r="E369" s="20"/>
      <c r="F369" s="20"/>
      <c r="G369" s="20"/>
      <c r="H369" s="20"/>
      <c r="I369" s="20"/>
      <c r="J369" s="20"/>
      <c r="K369" s="20"/>
    </row>
    <row r="370" spans="1:11" ht="12.75">
      <c r="A370" s="20"/>
      <c r="B370" s="20"/>
      <c r="C370" s="77"/>
      <c r="D370" s="20"/>
      <c r="E370" s="20"/>
      <c r="F370" s="20"/>
      <c r="G370" s="20"/>
      <c r="H370" s="20"/>
      <c r="I370" s="20"/>
      <c r="J370" s="20"/>
      <c r="K370" s="20"/>
    </row>
    <row r="371" spans="1:11" ht="12.75">
      <c r="A371" s="20"/>
      <c r="B371" s="20"/>
      <c r="C371" s="77"/>
      <c r="D371" s="20"/>
      <c r="E371" s="20"/>
      <c r="F371" s="20"/>
      <c r="G371" s="20"/>
      <c r="H371" s="20"/>
      <c r="I371" s="20"/>
      <c r="J371" s="20"/>
      <c r="K371" s="20"/>
    </row>
    <row r="372" spans="1:11" ht="12.75">
      <c r="A372" s="20"/>
      <c r="B372" s="20"/>
      <c r="C372" s="77"/>
      <c r="D372" s="20"/>
      <c r="E372" s="20"/>
      <c r="F372" s="20"/>
      <c r="G372" s="20"/>
      <c r="H372" s="20"/>
      <c r="I372" s="20"/>
      <c r="J372" s="20"/>
      <c r="K372" s="20"/>
    </row>
    <row r="373" spans="1:11" ht="12.75">
      <c r="A373" s="20"/>
      <c r="B373" s="20"/>
      <c r="C373" s="77"/>
      <c r="D373" s="20"/>
      <c r="E373" s="20"/>
      <c r="F373" s="20"/>
      <c r="G373" s="20"/>
      <c r="H373" s="20"/>
      <c r="I373" s="20"/>
      <c r="J373" s="20"/>
      <c r="K373" s="20"/>
    </row>
    <row r="374" spans="1:11" ht="12.75">
      <c r="A374" s="20"/>
      <c r="B374" s="20"/>
      <c r="C374" s="77"/>
      <c r="D374" s="20"/>
      <c r="E374" s="20"/>
      <c r="F374" s="20"/>
      <c r="G374" s="20"/>
      <c r="H374" s="20"/>
      <c r="I374" s="20"/>
      <c r="J374" s="20"/>
      <c r="K374" s="20"/>
    </row>
    <row r="375" spans="1:11" ht="12.75">
      <c r="A375" s="20"/>
      <c r="B375" s="20"/>
      <c r="C375" s="77"/>
      <c r="D375" s="20"/>
      <c r="E375" s="20"/>
      <c r="F375" s="20"/>
      <c r="G375" s="20"/>
      <c r="H375" s="20"/>
      <c r="I375" s="20"/>
      <c r="J375" s="20"/>
      <c r="K375" s="20"/>
    </row>
    <row r="376" spans="1:11" ht="12.75">
      <c r="A376" s="20"/>
      <c r="B376" s="20"/>
      <c r="C376" s="77"/>
      <c r="D376" s="20"/>
      <c r="E376" s="20"/>
      <c r="F376" s="20"/>
      <c r="G376" s="20"/>
      <c r="H376" s="20"/>
      <c r="I376" s="20"/>
      <c r="J376" s="20"/>
      <c r="K376" s="20"/>
    </row>
    <row r="377" spans="1:11" ht="12.75">
      <c r="A377" s="20"/>
      <c r="B377" s="20"/>
      <c r="C377" s="77"/>
      <c r="D377" s="20"/>
      <c r="E377" s="20"/>
      <c r="F377" s="20"/>
      <c r="G377" s="20"/>
      <c r="H377" s="20"/>
      <c r="I377" s="20"/>
      <c r="J377" s="20"/>
      <c r="K377" s="20"/>
    </row>
    <row r="378" spans="1:11" ht="12.75">
      <c r="A378" s="20"/>
      <c r="B378" s="20"/>
      <c r="C378" s="77"/>
      <c r="D378" s="20"/>
      <c r="E378" s="20"/>
      <c r="F378" s="20"/>
      <c r="G378" s="20"/>
      <c r="H378" s="20"/>
      <c r="I378" s="20"/>
      <c r="J378" s="20"/>
      <c r="K378" s="20"/>
    </row>
    <row r="379" spans="1:11" ht="12.75">
      <c r="A379" s="20"/>
      <c r="B379" s="20"/>
      <c r="C379" s="77"/>
      <c r="D379" s="20"/>
      <c r="E379" s="20"/>
      <c r="F379" s="20"/>
      <c r="G379" s="20"/>
      <c r="H379" s="20"/>
      <c r="I379" s="20"/>
      <c r="J379" s="20"/>
      <c r="K379" s="20"/>
    </row>
    <row r="380" spans="1:11" ht="12.75">
      <c r="A380" s="20"/>
      <c r="B380" s="20"/>
      <c r="C380" s="77"/>
      <c r="D380" s="20"/>
      <c r="E380" s="20"/>
      <c r="F380" s="20"/>
      <c r="G380" s="20"/>
      <c r="H380" s="20"/>
      <c r="I380" s="20"/>
      <c r="J380" s="20"/>
      <c r="K380" s="20"/>
    </row>
    <row r="381" spans="1:11" ht="12.75">
      <c r="A381" s="20"/>
      <c r="B381" s="20"/>
      <c r="C381" s="77"/>
      <c r="D381" s="20"/>
      <c r="E381" s="20"/>
      <c r="F381" s="20"/>
      <c r="G381" s="20"/>
      <c r="H381" s="20"/>
      <c r="I381" s="20"/>
      <c r="J381" s="20"/>
      <c r="K381" s="20"/>
    </row>
    <row r="382" spans="1:11" ht="12.75">
      <c r="A382" s="20"/>
      <c r="B382" s="20"/>
      <c r="C382" s="77"/>
      <c r="D382" s="20"/>
      <c r="E382" s="20"/>
      <c r="F382" s="20"/>
      <c r="G382" s="20"/>
      <c r="H382" s="20"/>
      <c r="I382" s="20"/>
      <c r="J382" s="20"/>
      <c r="K382" s="20"/>
    </row>
    <row r="383" spans="1:11" ht="12.75">
      <c r="A383" s="20"/>
      <c r="B383" s="20"/>
      <c r="C383" s="77"/>
      <c r="D383" s="20"/>
      <c r="E383" s="20"/>
      <c r="F383" s="20"/>
      <c r="G383" s="20"/>
      <c r="H383" s="20"/>
      <c r="I383" s="20"/>
      <c r="J383" s="20"/>
      <c r="K383" s="20"/>
    </row>
    <row r="384" spans="1:11" ht="12.75">
      <c r="A384" s="20"/>
      <c r="B384" s="20"/>
      <c r="C384" s="77"/>
      <c r="D384" s="20"/>
      <c r="E384" s="20"/>
      <c r="F384" s="20"/>
      <c r="G384" s="20"/>
      <c r="H384" s="20"/>
      <c r="I384" s="20"/>
      <c r="J384" s="20"/>
      <c r="K384" s="20"/>
    </row>
    <row r="385" spans="1:11" ht="12.75">
      <c r="A385" s="20"/>
      <c r="B385" s="20"/>
      <c r="C385" s="77"/>
      <c r="D385" s="20"/>
      <c r="E385" s="20"/>
      <c r="F385" s="20"/>
      <c r="G385" s="20"/>
      <c r="H385" s="20"/>
      <c r="I385" s="20"/>
      <c r="J385" s="20"/>
      <c r="K385" s="20"/>
    </row>
    <row r="386" spans="1:11" ht="12.75">
      <c r="A386" s="20"/>
      <c r="B386" s="20"/>
      <c r="C386" s="77"/>
      <c r="D386" s="20"/>
      <c r="E386" s="20"/>
      <c r="F386" s="20"/>
      <c r="G386" s="20"/>
      <c r="H386" s="20"/>
      <c r="I386" s="20"/>
      <c r="J386" s="20"/>
      <c r="K386" s="20"/>
    </row>
    <row r="387" spans="1:11" ht="12.75">
      <c r="A387" s="20"/>
      <c r="B387" s="20"/>
      <c r="C387" s="77"/>
      <c r="D387" s="20"/>
      <c r="E387" s="20"/>
      <c r="F387" s="20"/>
      <c r="G387" s="20"/>
      <c r="H387" s="20"/>
      <c r="I387" s="20"/>
      <c r="J387" s="20"/>
      <c r="K387" s="20"/>
    </row>
    <row r="388" spans="1:11" ht="12.75">
      <c r="A388" s="20"/>
      <c r="B388" s="20"/>
      <c r="C388" s="77"/>
      <c r="D388" s="20"/>
      <c r="E388" s="20"/>
      <c r="F388" s="20"/>
      <c r="G388" s="20"/>
      <c r="H388" s="20"/>
      <c r="I388" s="20"/>
      <c r="J388" s="20"/>
      <c r="K388" s="20"/>
    </row>
    <row r="389" spans="1:11" ht="12.75">
      <c r="A389" s="20"/>
      <c r="B389" s="20"/>
      <c r="C389" s="77"/>
      <c r="D389" s="20"/>
      <c r="E389" s="20"/>
      <c r="F389" s="20"/>
      <c r="G389" s="20"/>
      <c r="H389" s="20"/>
      <c r="I389" s="20"/>
      <c r="J389" s="20"/>
      <c r="K389" s="20"/>
    </row>
    <row r="390" spans="1:11" ht="12.75">
      <c r="A390" s="20"/>
      <c r="B390" s="20"/>
      <c r="C390" s="77"/>
      <c r="D390" s="20"/>
      <c r="E390" s="20"/>
      <c r="F390" s="20"/>
      <c r="G390" s="20"/>
      <c r="H390" s="20"/>
      <c r="I390" s="20"/>
      <c r="J390" s="20"/>
      <c r="K390" s="20"/>
    </row>
    <row r="391" spans="1:11" ht="12.75">
      <c r="A391" s="20"/>
      <c r="B391" s="20"/>
      <c r="C391" s="77"/>
      <c r="D391" s="20"/>
      <c r="E391" s="20"/>
      <c r="F391" s="20"/>
      <c r="G391" s="20"/>
      <c r="H391" s="20"/>
      <c r="I391" s="20"/>
      <c r="J391" s="20"/>
      <c r="K391" s="20"/>
    </row>
    <row r="392" spans="1:11" ht="12.75">
      <c r="A392" s="20"/>
      <c r="B392" s="20"/>
      <c r="C392" s="77"/>
      <c r="D392" s="20"/>
      <c r="E392" s="20"/>
      <c r="F392" s="20"/>
      <c r="G392" s="20"/>
      <c r="H392" s="20"/>
      <c r="I392" s="20"/>
      <c r="J392" s="20"/>
      <c r="K392" s="20"/>
    </row>
    <row r="393" spans="1:11" ht="12.75">
      <c r="A393" s="20"/>
      <c r="B393" s="20"/>
      <c r="C393" s="77"/>
      <c r="D393" s="20"/>
      <c r="E393" s="20"/>
      <c r="F393" s="20"/>
      <c r="G393" s="20"/>
      <c r="H393" s="20"/>
      <c r="I393" s="20"/>
      <c r="J393" s="20"/>
      <c r="K393" s="20"/>
    </row>
    <row r="394" spans="1:11" ht="12.75">
      <c r="A394" s="20"/>
      <c r="B394" s="20"/>
      <c r="C394" s="77"/>
      <c r="D394" s="20"/>
      <c r="E394" s="20"/>
      <c r="F394" s="20"/>
      <c r="G394" s="20"/>
      <c r="H394" s="20"/>
      <c r="I394" s="20"/>
      <c r="J394" s="20"/>
      <c r="K394" s="20"/>
    </row>
    <row r="395" spans="1:11" ht="12.75">
      <c r="A395" s="20"/>
      <c r="B395" s="20"/>
      <c r="C395" s="77"/>
      <c r="D395" s="20"/>
      <c r="E395" s="20"/>
      <c r="F395" s="20"/>
      <c r="G395" s="20"/>
      <c r="H395" s="20"/>
      <c r="I395" s="20"/>
      <c r="J395" s="20"/>
      <c r="K395" s="20"/>
    </row>
    <row r="396" spans="1:11" ht="12.75">
      <c r="A396" s="20"/>
      <c r="B396" s="20"/>
      <c r="C396" s="77"/>
      <c r="D396" s="20"/>
      <c r="E396" s="20"/>
      <c r="F396" s="20"/>
      <c r="G396" s="20"/>
      <c r="H396" s="20"/>
      <c r="I396" s="20"/>
      <c r="J396" s="20"/>
      <c r="K396" s="20"/>
    </row>
    <row r="397" spans="1:11" ht="12.75">
      <c r="A397" s="20"/>
      <c r="B397" s="20"/>
      <c r="C397" s="77"/>
      <c r="D397" s="20"/>
      <c r="E397" s="20"/>
      <c r="F397" s="20"/>
      <c r="G397" s="20"/>
      <c r="H397" s="20"/>
      <c r="I397" s="20"/>
      <c r="J397" s="20"/>
      <c r="K397" s="20"/>
    </row>
    <row r="398" spans="1:11" ht="12.75">
      <c r="A398" s="20"/>
      <c r="B398" s="20"/>
      <c r="C398" s="77"/>
      <c r="D398" s="20"/>
      <c r="E398" s="20"/>
      <c r="F398" s="20"/>
      <c r="G398" s="20"/>
      <c r="H398" s="20"/>
      <c r="I398" s="20"/>
      <c r="J398" s="20"/>
      <c r="K398" s="20"/>
    </row>
    <row r="399" spans="1:11" ht="12.75">
      <c r="A399" s="20"/>
      <c r="B399" s="20"/>
      <c r="C399" s="77"/>
      <c r="D399" s="20"/>
      <c r="E399" s="20"/>
      <c r="F399" s="20"/>
      <c r="G399" s="20"/>
      <c r="H399" s="20"/>
      <c r="I399" s="20"/>
      <c r="J399" s="20"/>
      <c r="K399" s="20"/>
    </row>
    <row r="400" spans="1:11" ht="12.75">
      <c r="A400" s="20"/>
      <c r="B400" s="20"/>
      <c r="C400" s="77"/>
      <c r="D400" s="20"/>
      <c r="E400" s="20"/>
      <c r="F400" s="20"/>
      <c r="G400" s="20"/>
      <c r="H400" s="20"/>
      <c r="I400" s="20"/>
      <c r="J400" s="20"/>
      <c r="K400" s="20"/>
    </row>
    <row r="401" spans="1:11" ht="12.75">
      <c r="A401" s="20"/>
      <c r="B401" s="20"/>
      <c r="C401" s="77"/>
      <c r="D401" s="20"/>
      <c r="E401" s="20"/>
      <c r="F401" s="20"/>
      <c r="G401" s="20"/>
      <c r="H401" s="20"/>
      <c r="I401" s="20"/>
      <c r="J401" s="20"/>
      <c r="K401" s="20"/>
    </row>
    <row r="402" spans="1:11" ht="12.75">
      <c r="A402" s="20"/>
      <c r="B402" s="20"/>
      <c r="C402" s="77"/>
      <c r="D402" s="20"/>
      <c r="E402" s="20"/>
      <c r="F402" s="20"/>
      <c r="G402" s="20"/>
      <c r="H402" s="20"/>
      <c r="I402" s="20"/>
      <c r="J402" s="20"/>
      <c r="K402" s="20"/>
    </row>
    <row r="403" spans="1:11" ht="12.75">
      <c r="A403" s="20"/>
      <c r="B403" s="20"/>
      <c r="C403" s="77"/>
      <c r="D403" s="20"/>
      <c r="E403" s="20"/>
      <c r="F403" s="20"/>
      <c r="G403" s="20"/>
      <c r="H403" s="20"/>
      <c r="I403" s="20"/>
      <c r="J403" s="20"/>
      <c r="K403" s="20"/>
    </row>
    <row r="404" spans="1:11" ht="12.75">
      <c r="A404" s="20"/>
      <c r="B404" s="20"/>
      <c r="C404" s="77"/>
      <c r="D404" s="20"/>
      <c r="E404" s="20"/>
      <c r="F404" s="20"/>
      <c r="G404" s="20"/>
      <c r="H404" s="20"/>
      <c r="I404" s="20"/>
      <c r="J404" s="20"/>
      <c r="K404" s="20"/>
    </row>
    <row r="405" spans="1:11" ht="12.75">
      <c r="A405" s="20"/>
      <c r="B405" s="20"/>
      <c r="C405" s="77"/>
      <c r="D405" s="20"/>
      <c r="E405" s="20"/>
      <c r="F405" s="20"/>
      <c r="G405" s="20"/>
      <c r="H405" s="20"/>
      <c r="I405" s="20"/>
      <c r="J405" s="20"/>
      <c r="K405" s="20"/>
    </row>
    <row r="406" spans="1:11" ht="12.75">
      <c r="A406" s="20"/>
      <c r="B406" s="20"/>
      <c r="C406" s="77"/>
      <c r="D406" s="20"/>
      <c r="E406" s="20"/>
      <c r="F406" s="20"/>
      <c r="G406" s="20"/>
      <c r="H406" s="20"/>
      <c r="I406" s="20"/>
      <c r="J406" s="20"/>
      <c r="K406" s="20"/>
    </row>
    <row r="407" spans="1:11" ht="12.75">
      <c r="A407" s="20"/>
      <c r="B407" s="20"/>
      <c r="C407" s="77"/>
      <c r="D407" s="20"/>
      <c r="E407" s="20"/>
      <c r="F407" s="20"/>
      <c r="G407" s="20"/>
      <c r="H407" s="20"/>
      <c r="I407" s="20"/>
      <c r="J407" s="20"/>
      <c r="K407" s="20"/>
    </row>
    <row r="408" spans="1:11" ht="12.75">
      <c r="A408" s="20"/>
      <c r="B408" s="20"/>
      <c r="C408" s="77"/>
      <c r="D408" s="20"/>
      <c r="E408" s="20"/>
      <c r="F408" s="20"/>
      <c r="G408" s="20"/>
      <c r="H408" s="20"/>
      <c r="I408" s="20"/>
      <c r="J408" s="20"/>
      <c r="K408" s="20"/>
    </row>
    <row r="409" spans="1:11" ht="12.75">
      <c r="A409" s="20"/>
      <c r="B409" s="20"/>
      <c r="C409" s="77"/>
      <c r="D409" s="20"/>
      <c r="E409" s="20"/>
      <c r="F409" s="20"/>
      <c r="G409" s="20"/>
      <c r="H409" s="20"/>
      <c r="I409" s="20"/>
      <c r="J409" s="20"/>
      <c r="K409" s="20"/>
    </row>
    <row r="410" spans="1:11" ht="12.75">
      <c r="A410" s="20"/>
      <c r="B410" s="20"/>
      <c r="C410" s="77"/>
      <c r="D410" s="20"/>
      <c r="E410" s="20"/>
      <c r="F410" s="20"/>
      <c r="G410" s="20"/>
      <c r="H410" s="20"/>
      <c r="I410" s="20"/>
      <c r="J410" s="20"/>
      <c r="K410" s="20"/>
    </row>
    <row r="411" spans="1:11" ht="12.75">
      <c r="A411" s="20"/>
      <c r="B411" s="20"/>
      <c r="C411" s="77"/>
      <c r="D411" s="20"/>
      <c r="E411" s="20"/>
      <c r="F411" s="20"/>
      <c r="G411" s="20"/>
      <c r="H411" s="20"/>
      <c r="I411" s="20"/>
      <c r="J411" s="20"/>
      <c r="K411" s="20"/>
    </row>
    <row r="412" spans="1:11" ht="12.75">
      <c r="A412" s="20"/>
      <c r="B412" s="20"/>
      <c r="C412" s="77"/>
      <c r="D412" s="20"/>
      <c r="E412" s="20"/>
      <c r="F412" s="20"/>
      <c r="G412" s="20"/>
      <c r="H412" s="20"/>
      <c r="I412" s="20"/>
      <c r="J412" s="20"/>
      <c r="K412" s="20"/>
    </row>
    <row r="413" spans="1:11" ht="12.75">
      <c r="A413" s="20"/>
      <c r="B413" s="20"/>
      <c r="C413" s="77"/>
      <c r="D413" s="20"/>
      <c r="E413" s="20"/>
      <c r="F413" s="20"/>
      <c r="G413" s="20"/>
      <c r="H413" s="20"/>
      <c r="I413" s="20"/>
      <c r="J413" s="20"/>
      <c r="K413" s="20"/>
    </row>
    <row r="414" spans="1:11" ht="12.75">
      <c r="A414" s="20"/>
      <c r="B414" s="20"/>
      <c r="C414" s="77"/>
      <c r="D414" s="20"/>
      <c r="E414" s="20"/>
      <c r="F414" s="20"/>
      <c r="G414" s="20"/>
      <c r="H414" s="20"/>
      <c r="I414" s="20"/>
      <c r="J414" s="20"/>
      <c r="K414" s="20"/>
    </row>
    <row r="415" spans="1:11" ht="12.75">
      <c r="A415" s="20"/>
      <c r="B415" s="20"/>
      <c r="C415" s="77"/>
      <c r="D415" s="20"/>
      <c r="E415" s="20"/>
      <c r="F415" s="20"/>
      <c r="G415" s="20"/>
      <c r="H415" s="20"/>
      <c r="I415" s="20"/>
      <c r="J415" s="20"/>
      <c r="K415" s="20"/>
    </row>
    <row r="416" spans="1:11" ht="12.75">
      <c r="A416" s="20"/>
      <c r="B416" s="20"/>
      <c r="C416" s="77"/>
      <c r="D416" s="20"/>
      <c r="E416" s="20"/>
      <c r="F416" s="20"/>
      <c r="G416" s="20"/>
      <c r="H416" s="20"/>
      <c r="I416" s="20"/>
      <c r="J416" s="20"/>
      <c r="K416" s="20"/>
    </row>
    <row r="417" spans="1:11" ht="12.75">
      <c r="A417" s="20"/>
      <c r="B417" s="20"/>
      <c r="C417" s="77"/>
      <c r="D417" s="20"/>
      <c r="E417" s="20"/>
      <c r="F417" s="20"/>
      <c r="G417" s="20"/>
      <c r="H417" s="20"/>
      <c r="I417" s="20"/>
      <c r="J417" s="20"/>
      <c r="K417" s="20"/>
    </row>
    <row r="418" spans="1:11" ht="12.75">
      <c r="A418" s="20"/>
      <c r="B418" s="20"/>
      <c r="C418" s="77"/>
      <c r="D418" s="20"/>
      <c r="E418" s="20"/>
      <c r="F418" s="20"/>
      <c r="G418" s="20"/>
      <c r="H418" s="20"/>
      <c r="I418" s="20"/>
      <c r="J418" s="20"/>
      <c r="K418" s="20"/>
    </row>
    <row r="419" spans="1:11" ht="12.75">
      <c r="A419" s="20"/>
      <c r="B419" s="20"/>
      <c r="C419" s="77"/>
      <c r="D419" s="20"/>
      <c r="E419" s="20"/>
      <c r="F419" s="20"/>
      <c r="G419" s="20"/>
      <c r="H419" s="20"/>
      <c r="I419" s="20"/>
      <c r="J419" s="20"/>
      <c r="K419" s="20"/>
    </row>
    <row r="420" spans="1:11" ht="12.75">
      <c r="A420" s="20"/>
      <c r="B420" s="20"/>
      <c r="C420" s="77"/>
      <c r="D420" s="20"/>
      <c r="E420" s="20"/>
      <c r="F420" s="20"/>
      <c r="G420" s="20"/>
      <c r="H420" s="20"/>
      <c r="I420" s="20"/>
      <c r="J420" s="20"/>
      <c r="K420" s="20"/>
    </row>
    <row r="421" spans="1:11" ht="12.75">
      <c r="A421" s="20"/>
      <c r="B421" s="20"/>
      <c r="C421" s="77"/>
      <c r="D421" s="20"/>
      <c r="E421" s="20"/>
      <c r="F421" s="20"/>
      <c r="G421" s="20"/>
      <c r="H421" s="20"/>
      <c r="I421" s="20"/>
      <c r="J421" s="20"/>
      <c r="K421" s="20"/>
    </row>
    <row r="422" spans="1:11" ht="12.75">
      <c r="A422" s="20"/>
      <c r="B422" s="20"/>
      <c r="C422" s="77"/>
      <c r="D422" s="20"/>
      <c r="E422" s="20"/>
      <c r="F422" s="20"/>
      <c r="G422" s="20"/>
      <c r="H422" s="20"/>
      <c r="I422" s="20"/>
      <c r="J422" s="20"/>
      <c r="K422" s="20"/>
    </row>
    <row r="423" spans="1:11" ht="12.75">
      <c r="A423" s="20"/>
      <c r="B423" s="20"/>
      <c r="C423" s="77"/>
      <c r="D423" s="20"/>
      <c r="E423" s="20"/>
      <c r="F423" s="20"/>
      <c r="G423" s="20"/>
      <c r="H423" s="20"/>
      <c r="I423" s="20"/>
      <c r="J423" s="20"/>
      <c r="K423" s="20"/>
    </row>
    <row r="424" spans="1:11" ht="12.75">
      <c r="A424" s="20"/>
      <c r="B424" s="20"/>
      <c r="C424" s="77"/>
      <c r="D424" s="20"/>
      <c r="E424" s="20"/>
      <c r="F424" s="20"/>
      <c r="G424" s="20"/>
      <c r="H424" s="20"/>
      <c r="I424" s="20"/>
      <c r="J424" s="20"/>
      <c r="K424" s="20"/>
    </row>
    <row r="425" spans="1:11" ht="12.75">
      <c r="A425" s="20"/>
      <c r="B425" s="20"/>
      <c r="C425" s="77"/>
      <c r="D425" s="20"/>
      <c r="E425" s="20"/>
      <c r="F425" s="20"/>
      <c r="G425" s="20"/>
      <c r="H425" s="20"/>
      <c r="I425" s="20"/>
      <c r="J425" s="20"/>
      <c r="K425" s="20"/>
    </row>
    <row r="426" spans="1:11" ht="12.75">
      <c r="A426" s="20"/>
      <c r="B426" s="20"/>
      <c r="C426" s="77"/>
      <c r="D426" s="20"/>
      <c r="E426" s="20"/>
      <c r="F426" s="20"/>
      <c r="G426" s="20"/>
      <c r="H426" s="20"/>
      <c r="I426" s="20"/>
      <c r="J426" s="20"/>
      <c r="K426" s="20"/>
    </row>
    <row r="427" spans="1:11" ht="12.75">
      <c r="A427" s="20"/>
      <c r="B427" s="20"/>
      <c r="C427" s="77"/>
      <c r="D427" s="20"/>
      <c r="E427" s="20"/>
      <c r="F427" s="20"/>
      <c r="G427" s="20"/>
      <c r="H427" s="20"/>
      <c r="I427" s="20"/>
      <c r="J427" s="20"/>
      <c r="K427" s="20"/>
    </row>
    <row r="428" spans="1:11" ht="12.75">
      <c r="A428" s="20"/>
      <c r="B428" s="20"/>
      <c r="C428" s="77"/>
      <c r="D428" s="20"/>
      <c r="E428" s="20"/>
      <c r="F428" s="20"/>
      <c r="G428" s="20"/>
      <c r="H428" s="20"/>
      <c r="I428" s="20"/>
      <c r="J428" s="20"/>
      <c r="K428" s="20"/>
    </row>
    <row r="429" spans="1:11" ht="12.75">
      <c r="A429" s="20"/>
      <c r="B429" s="20"/>
      <c r="C429" s="77"/>
      <c r="D429" s="20"/>
      <c r="E429" s="20"/>
      <c r="F429" s="20"/>
      <c r="G429" s="20"/>
      <c r="H429" s="20"/>
      <c r="I429" s="20"/>
      <c r="J429" s="20"/>
      <c r="K429" s="20"/>
    </row>
    <row r="430" spans="1:11" ht="12.75">
      <c r="A430" s="20"/>
      <c r="B430" s="20"/>
      <c r="C430" s="77"/>
      <c r="D430" s="20"/>
      <c r="E430" s="20"/>
      <c r="F430" s="20"/>
      <c r="G430" s="20"/>
      <c r="H430" s="20"/>
      <c r="I430" s="20"/>
      <c r="J430" s="20"/>
      <c r="K430" s="20"/>
    </row>
    <row r="431" spans="1:11" ht="12.75">
      <c r="A431" s="20"/>
      <c r="B431" s="20"/>
      <c r="C431" s="77"/>
      <c r="D431" s="20"/>
      <c r="E431" s="20"/>
      <c r="F431" s="20"/>
      <c r="G431" s="20"/>
      <c r="H431" s="20"/>
      <c r="I431" s="20"/>
      <c r="J431" s="20"/>
      <c r="K431" s="20"/>
    </row>
    <row r="432" spans="1:11" ht="12.75">
      <c r="A432" s="20"/>
      <c r="B432" s="20"/>
      <c r="C432" s="77"/>
      <c r="D432" s="20"/>
      <c r="E432" s="20"/>
      <c r="F432" s="20"/>
      <c r="G432" s="20"/>
      <c r="H432" s="20"/>
      <c r="I432" s="20"/>
      <c r="J432" s="20"/>
      <c r="K432" s="20"/>
    </row>
    <row r="433" spans="1:11" ht="12.75">
      <c r="A433" s="20"/>
      <c r="B433" s="20"/>
      <c r="C433" s="77"/>
      <c r="D433" s="20"/>
      <c r="E433" s="20"/>
      <c r="F433" s="20"/>
      <c r="G433" s="20"/>
      <c r="H433" s="20"/>
      <c r="I433" s="20"/>
      <c r="J433" s="20"/>
      <c r="K433" s="20"/>
    </row>
    <row r="434" spans="1:11" ht="12.75">
      <c r="A434" s="20"/>
      <c r="B434" s="20"/>
      <c r="C434" s="77"/>
      <c r="D434" s="20"/>
      <c r="E434" s="20"/>
      <c r="F434" s="20"/>
      <c r="G434" s="20"/>
      <c r="H434" s="20"/>
      <c r="I434" s="20"/>
      <c r="J434" s="20"/>
      <c r="K434" s="20"/>
    </row>
    <row r="435" spans="1:11" ht="12.75">
      <c r="A435" s="20"/>
      <c r="B435" s="20"/>
      <c r="C435" s="77"/>
      <c r="D435" s="20"/>
      <c r="E435" s="20"/>
      <c r="F435" s="20"/>
      <c r="G435" s="20"/>
      <c r="H435" s="20"/>
      <c r="I435" s="20"/>
      <c r="J435" s="20"/>
      <c r="K435" s="20"/>
    </row>
    <row r="436" spans="1:11" ht="12.75">
      <c r="A436" s="20"/>
      <c r="B436" s="20"/>
      <c r="C436" s="77"/>
      <c r="D436" s="20"/>
      <c r="E436" s="20"/>
      <c r="F436" s="20"/>
      <c r="G436" s="20"/>
      <c r="H436" s="20"/>
      <c r="I436" s="20"/>
      <c r="J436" s="20"/>
      <c r="K436" s="20"/>
    </row>
    <row r="437" spans="1:11" ht="12.75">
      <c r="A437" s="20"/>
      <c r="B437" s="20"/>
      <c r="C437" s="77"/>
      <c r="D437" s="20"/>
      <c r="E437" s="20"/>
      <c r="F437" s="20"/>
      <c r="G437" s="20"/>
      <c r="H437" s="20"/>
      <c r="I437" s="20"/>
      <c r="J437" s="20"/>
      <c r="K437" s="20"/>
    </row>
    <row r="438" spans="1:11" ht="12.75">
      <c r="A438" s="20"/>
      <c r="B438" s="20"/>
      <c r="C438" s="77"/>
      <c r="D438" s="20"/>
      <c r="E438" s="20"/>
      <c r="F438" s="20"/>
      <c r="G438" s="20"/>
      <c r="H438" s="20"/>
      <c r="I438" s="20"/>
      <c r="J438" s="20"/>
      <c r="K438" s="20"/>
    </row>
    <row r="439" spans="1:11" ht="12.75">
      <c r="A439" s="20"/>
      <c r="B439" s="20"/>
      <c r="C439" s="77"/>
      <c r="D439" s="20"/>
      <c r="E439" s="20"/>
      <c r="F439" s="20"/>
      <c r="G439" s="20"/>
      <c r="H439" s="20"/>
      <c r="I439" s="20"/>
      <c r="J439" s="20"/>
      <c r="K439" s="20"/>
    </row>
    <row r="440" spans="1:11" ht="12.75">
      <c r="A440" s="20"/>
      <c r="B440" s="20"/>
      <c r="C440" s="77"/>
      <c r="D440" s="20"/>
      <c r="E440" s="20"/>
      <c r="F440" s="20"/>
      <c r="G440" s="20"/>
      <c r="H440" s="20"/>
      <c r="I440" s="20"/>
      <c r="J440" s="20"/>
      <c r="K440" s="20"/>
    </row>
    <row r="441" spans="1:11" ht="12.75">
      <c r="A441" s="20"/>
      <c r="B441" s="20"/>
      <c r="C441" s="77"/>
      <c r="D441" s="20"/>
      <c r="E441" s="20"/>
      <c r="F441" s="20"/>
      <c r="G441" s="20"/>
      <c r="H441" s="20"/>
      <c r="I441" s="20"/>
      <c r="J441" s="20"/>
      <c r="K441" s="20"/>
    </row>
    <row r="442" spans="1:11" ht="12.75">
      <c r="A442" s="20"/>
      <c r="B442" s="20"/>
      <c r="C442" s="77"/>
      <c r="D442" s="20"/>
      <c r="E442" s="20"/>
      <c r="F442" s="20"/>
      <c r="G442" s="20"/>
      <c r="H442" s="20"/>
      <c r="I442" s="20"/>
      <c r="J442" s="20"/>
      <c r="K442" s="20"/>
    </row>
    <row r="443" spans="1:11" ht="12.75">
      <c r="A443" s="20"/>
      <c r="B443" s="20"/>
      <c r="C443" s="77"/>
      <c r="D443" s="20"/>
      <c r="E443" s="20"/>
      <c r="F443" s="20"/>
      <c r="G443" s="20"/>
      <c r="H443" s="20"/>
      <c r="I443" s="20"/>
      <c r="J443" s="20"/>
      <c r="K443" s="20"/>
    </row>
    <row r="444" spans="1:11" ht="12.75">
      <c r="A444" s="20"/>
      <c r="B444" s="20"/>
      <c r="C444" s="77"/>
      <c r="D444" s="20"/>
      <c r="E444" s="20"/>
      <c r="F444" s="20"/>
      <c r="G444" s="20"/>
      <c r="H444" s="20"/>
      <c r="I444" s="20"/>
      <c r="J444" s="20"/>
      <c r="K444" s="20"/>
    </row>
    <row r="445" spans="1:11" ht="12.75">
      <c r="A445" s="20"/>
      <c r="B445" s="20"/>
      <c r="C445" s="77"/>
      <c r="D445" s="20"/>
      <c r="E445" s="20"/>
      <c r="F445" s="20"/>
      <c r="G445" s="20"/>
      <c r="H445" s="20"/>
      <c r="I445" s="20"/>
      <c r="J445" s="20"/>
      <c r="K445" s="20"/>
    </row>
    <row r="446" spans="1:11" ht="12.75">
      <c r="A446" s="20"/>
      <c r="B446" s="20"/>
      <c r="C446" s="77"/>
      <c r="D446" s="20"/>
      <c r="E446" s="20"/>
      <c r="F446" s="20"/>
      <c r="G446" s="20"/>
      <c r="H446" s="20"/>
      <c r="I446" s="20"/>
      <c r="J446" s="20"/>
      <c r="K446" s="20"/>
    </row>
    <row r="447" spans="1:11" ht="12.75">
      <c r="A447" s="20"/>
      <c r="B447" s="20"/>
      <c r="C447" s="77"/>
      <c r="D447" s="20"/>
      <c r="E447" s="20"/>
      <c r="F447" s="20"/>
      <c r="G447" s="20"/>
      <c r="H447" s="20"/>
      <c r="I447" s="20"/>
      <c r="J447" s="20"/>
      <c r="K447" s="20"/>
    </row>
    <row r="448" spans="1:11" ht="12.75">
      <c r="A448" s="20"/>
      <c r="B448" s="20"/>
      <c r="C448" s="77"/>
      <c r="D448" s="20"/>
      <c r="E448" s="20"/>
      <c r="F448" s="20"/>
      <c r="G448" s="20"/>
      <c r="H448" s="20"/>
      <c r="I448" s="20"/>
      <c r="J448" s="20"/>
      <c r="K448" s="20"/>
    </row>
    <row r="449" spans="1:11" ht="12.75">
      <c r="A449" s="20"/>
      <c r="B449" s="20"/>
      <c r="C449" s="77"/>
      <c r="D449" s="20"/>
      <c r="E449" s="20"/>
      <c r="F449" s="20"/>
      <c r="G449" s="20"/>
      <c r="H449" s="20"/>
      <c r="I449" s="20"/>
      <c r="J449" s="20"/>
      <c r="K449" s="20"/>
    </row>
    <row r="450" spans="1:11" ht="12.75">
      <c r="A450" s="20"/>
      <c r="B450" s="20"/>
      <c r="C450" s="77"/>
      <c r="D450" s="20"/>
      <c r="E450" s="20"/>
      <c r="F450" s="20"/>
      <c r="G450" s="20"/>
      <c r="H450" s="20"/>
      <c r="I450" s="20"/>
      <c r="J450" s="20"/>
      <c r="K450" s="20"/>
    </row>
    <row r="451" spans="1:11" ht="12.75">
      <c r="A451" s="20"/>
      <c r="B451" s="20"/>
      <c r="C451" s="77"/>
      <c r="D451" s="20"/>
      <c r="E451" s="20"/>
      <c r="F451" s="20"/>
      <c r="G451" s="20"/>
      <c r="H451" s="20"/>
      <c r="I451" s="20"/>
      <c r="J451" s="20"/>
      <c r="K451" s="20"/>
    </row>
    <row r="452" spans="1:11" ht="12.75">
      <c r="A452" s="20"/>
      <c r="B452" s="20"/>
      <c r="C452" s="77"/>
      <c r="D452" s="20"/>
      <c r="E452" s="20"/>
      <c r="F452" s="20"/>
      <c r="G452" s="20"/>
      <c r="H452" s="20"/>
      <c r="I452" s="20"/>
      <c r="J452" s="20"/>
      <c r="K452" s="20"/>
    </row>
    <row r="453" spans="1:11" ht="12.75">
      <c r="A453" s="20"/>
      <c r="B453" s="20"/>
      <c r="C453" s="77"/>
      <c r="D453" s="20"/>
      <c r="E453" s="20"/>
      <c r="F453" s="20"/>
      <c r="G453" s="20"/>
      <c r="H453" s="20"/>
      <c r="I453" s="20"/>
      <c r="J453" s="20"/>
      <c r="K453" s="20"/>
    </row>
    <row r="454" spans="1:11" ht="12.75">
      <c r="A454" s="20"/>
      <c r="B454" s="20"/>
      <c r="C454" s="77"/>
      <c r="D454" s="20"/>
      <c r="E454" s="20"/>
      <c r="F454" s="20"/>
      <c r="G454" s="20"/>
      <c r="H454" s="20"/>
      <c r="I454" s="20"/>
      <c r="J454" s="20"/>
      <c r="K454" s="20"/>
    </row>
    <row r="455" spans="1:11" ht="12.75">
      <c r="A455" s="20"/>
      <c r="B455" s="20"/>
      <c r="C455" s="77"/>
      <c r="D455" s="20"/>
      <c r="E455" s="20"/>
      <c r="F455" s="20"/>
      <c r="G455" s="20"/>
      <c r="H455" s="20"/>
      <c r="I455" s="20"/>
      <c r="J455" s="20"/>
      <c r="K455" s="20"/>
    </row>
    <row r="456" spans="1:11" ht="12.75">
      <c r="A456" s="20"/>
      <c r="B456" s="20"/>
      <c r="C456" s="77"/>
      <c r="D456" s="20"/>
      <c r="E456" s="20"/>
      <c r="F456" s="20"/>
      <c r="G456" s="20"/>
      <c r="H456" s="20"/>
      <c r="I456" s="20"/>
      <c r="J456" s="20"/>
      <c r="K456" s="20"/>
    </row>
    <row r="457" spans="1:11" ht="12.75">
      <c r="A457" s="20"/>
      <c r="B457" s="20"/>
      <c r="C457" s="77"/>
      <c r="D457" s="20"/>
      <c r="E457" s="20"/>
      <c r="F457" s="20"/>
      <c r="G457" s="20"/>
      <c r="H457" s="20"/>
      <c r="I457" s="20"/>
      <c r="J457" s="20"/>
      <c r="K457" s="20"/>
    </row>
    <row r="458" spans="1:11" ht="12.75">
      <c r="A458" s="20"/>
      <c r="B458" s="20"/>
      <c r="C458" s="77"/>
      <c r="D458" s="20"/>
      <c r="E458" s="20"/>
      <c r="F458" s="20"/>
      <c r="G458" s="20"/>
      <c r="H458" s="20"/>
      <c r="I458" s="20"/>
      <c r="J458" s="20"/>
      <c r="K458" s="20"/>
    </row>
    <row r="459" spans="1:11" ht="12.75">
      <c r="A459" s="20"/>
      <c r="B459" s="20"/>
      <c r="C459" s="77"/>
      <c r="D459" s="20"/>
      <c r="E459" s="20"/>
      <c r="F459" s="20"/>
      <c r="G459" s="20"/>
      <c r="H459" s="20"/>
      <c r="I459" s="20"/>
      <c r="J459" s="20"/>
      <c r="K459" s="20"/>
    </row>
    <row r="460" spans="1:11" ht="12.75">
      <c r="A460" s="20"/>
      <c r="B460" s="20"/>
      <c r="C460" s="77"/>
      <c r="D460" s="20"/>
      <c r="E460" s="20"/>
      <c r="F460" s="20"/>
      <c r="G460" s="20"/>
      <c r="H460" s="20"/>
      <c r="I460" s="20"/>
      <c r="J460" s="20"/>
      <c r="K460" s="20"/>
    </row>
    <row r="461" spans="1:11" ht="12.75">
      <c r="A461" s="20"/>
      <c r="B461" s="20"/>
      <c r="C461" s="77"/>
      <c r="D461" s="20"/>
      <c r="E461" s="20"/>
      <c r="F461" s="20"/>
      <c r="G461" s="20"/>
      <c r="H461" s="20"/>
      <c r="I461" s="20"/>
      <c r="J461" s="20"/>
      <c r="K461" s="20"/>
    </row>
    <row r="462" spans="1:11" ht="12.75">
      <c r="A462" s="20"/>
      <c r="B462" s="20"/>
      <c r="C462" s="77"/>
      <c r="D462" s="20"/>
      <c r="E462" s="20"/>
      <c r="F462" s="20"/>
      <c r="G462" s="20"/>
      <c r="H462" s="20"/>
      <c r="I462" s="20"/>
      <c r="J462" s="20"/>
      <c r="K462" s="20"/>
    </row>
    <row r="463" spans="1:11" ht="12.75">
      <c r="A463" s="20"/>
      <c r="B463" s="20"/>
      <c r="C463" s="77"/>
      <c r="D463" s="20"/>
      <c r="E463" s="20"/>
      <c r="F463" s="20"/>
      <c r="G463" s="20"/>
      <c r="H463" s="20"/>
      <c r="I463" s="20"/>
      <c r="J463" s="20"/>
      <c r="K463" s="20"/>
    </row>
    <row r="464" spans="1:11" ht="12.75">
      <c r="A464" s="20"/>
      <c r="B464" s="20"/>
      <c r="C464" s="77"/>
      <c r="D464" s="20"/>
      <c r="E464" s="20"/>
      <c r="F464" s="20"/>
      <c r="G464" s="20"/>
      <c r="H464" s="20"/>
      <c r="I464" s="20"/>
      <c r="J464" s="20"/>
      <c r="K464" s="20"/>
    </row>
    <row r="465" spans="1:11" ht="12.75">
      <c r="A465" s="20"/>
      <c r="B465" s="20"/>
      <c r="C465" s="77"/>
      <c r="D465" s="20"/>
      <c r="E465" s="20"/>
      <c r="F465" s="20"/>
      <c r="G465" s="20"/>
      <c r="H465" s="20"/>
      <c r="I465" s="20"/>
      <c r="J465" s="20"/>
      <c r="K465" s="20"/>
    </row>
    <row r="466" spans="1:11" ht="12.75">
      <c r="A466" s="20"/>
      <c r="B466" s="20"/>
      <c r="C466" s="77"/>
      <c r="D466" s="20"/>
      <c r="E466" s="20"/>
      <c r="F466" s="20"/>
      <c r="G466" s="20"/>
      <c r="H466" s="20"/>
      <c r="I466" s="20"/>
      <c r="J466" s="20"/>
      <c r="K466" s="20"/>
    </row>
    <row r="467" spans="1:11" ht="12.75">
      <c r="A467" s="20"/>
      <c r="B467" s="20"/>
      <c r="C467" s="77"/>
      <c r="D467" s="20"/>
      <c r="E467" s="20"/>
      <c r="F467" s="20"/>
      <c r="G467" s="20"/>
      <c r="H467" s="20"/>
      <c r="I467" s="20"/>
      <c r="J467" s="20"/>
      <c r="K467" s="20"/>
    </row>
    <row r="468" spans="1:11" ht="12.75">
      <c r="A468" s="20"/>
      <c r="B468" s="20"/>
      <c r="C468" s="77"/>
      <c r="D468" s="20"/>
      <c r="E468" s="20"/>
      <c r="F468" s="20"/>
      <c r="G468" s="20"/>
      <c r="H468" s="20"/>
      <c r="I468" s="20"/>
      <c r="J468" s="20"/>
      <c r="K468" s="20"/>
    </row>
    <row r="469" spans="1:11" ht="12.75">
      <c r="A469" s="20"/>
      <c r="B469" s="20"/>
      <c r="C469" s="77"/>
      <c r="D469" s="20"/>
      <c r="E469" s="20"/>
      <c r="F469" s="20"/>
      <c r="G469" s="20"/>
      <c r="H469" s="20"/>
      <c r="I469" s="20"/>
      <c r="J469" s="20"/>
      <c r="K469" s="20"/>
    </row>
    <row r="470" spans="1:11" ht="12.75">
      <c r="A470" s="20"/>
      <c r="B470" s="20"/>
      <c r="C470" s="77"/>
      <c r="D470" s="20"/>
      <c r="E470" s="20"/>
      <c r="F470" s="20"/>
      <c r="G470" s="20"/>
      <c r="H470" s="20"/>
      <c r="I470" s="20"/>
      <c r="J470" s="20"/>
      <c r="K470" s="20"/>
    </row>
    <row r="471" spans="1:11" ht="12.75">
      <c r="A471" s="20"/>
      <c r="B471" s="20"/>
      <c r="C471" s="77"/>
      <c r="D471" s="20"/>
      <c r="E471" s="20"/>
      <c r="F471" s="20"/>
      <c r="G471" s="20"/>
      <c r="H471" s="20"/>
      <c r="I471" s="20"/>
      <c r="J471" s="20"/>
      <c r="K471" s="20"/>
    </row>
    <row r="472" spans="1:11" ht="12.75">
      <c r="A472" s="20"/>
      <c r="B472" s="20"/>
      <c r="C472" s="77"/>
      <c r="D472" s="20"/>
      <c r="E472" s="20"/>
      <c r="F472" s="20"/>
      <c r="G472" s="20"/>
      <c r="H472" s="20"/>
      <c r="I472" s="20"/>
      <c r="J472" s="20"/>
      <c r="K472" s="20"/>
    </row>
    <row r="473" spans="1:11" ht="12.75">
      <c r="A473" s="20"/>
      <c r="B473" s="20"/>
      <c r="C473" s="77"/>
      <c r="D473" s="20"/>
      <c r="E473" s="20"/>
      <c r="F473" s="20"/>
      <c r="G473" s="20"/>
      <c r="H473" s="20"/>
      <c r="I473" s="20"/>
      <c r="J473" s="20"/>
      <c r="K473" s="20"/>
    </row>
    <row r="474" spans="1:11" ht="12.75">
      <c r="A474" s="20"/>
      <c r="B474" s="20"/>
      <c r="C474" s="77"/>
      <c r="D474" s="20"/>
      <c r="E474" s="20"/>
      <c r="F474" s="20"/>
      <c r="G474" s="20"/>
      <c r="H474" s="20"/>
      <c r="I474" s="20"/>
      <c r="J474" s="20"/>
      <c r="K474" s="20"/>
    </row>
    <row r="475" spans="1:11" ht="12.75">
      <c r="A475" s="20"/>
      <c r="B475" s="20"/>
      <c r="C475" s="77"/>
      <c r="D475" s="20"/>
      <c r="E475" s="20"/>
      <c r="F475" s="20"/>
      <c r="G475" s="20"/>
      <c r="H475" s="20"/>
      <c r="I475" s="20"/>
      <c r="J475" s="20"/>
      <c r="K475" s="20"/>
    </row>
    <row r="476" spans="1:11" ht="12.75">
      <c r="A476" s="20"/>
      <c r="B476" s="20"/>
      <c r="C476" s="77"/>
      <c r="D476" s="20"/>
      <c r="E476" s="20"/>
      <c r="F476" s="20"/>
      <c r="G476" s="20"/>
      <c r="H476" s="20"/>
      <c r="I476" s="20"/>
      <c r="J476" s="20"/>
      <c r="K476" s="20"/>
    </row>
    <row r="477" spans="1:11" ht="12.75">
      <c r="A477" s="20"/>
      <c r="B477" s="20"/>
      <c r="C477" s="77"/>
      <c r="D477" s="20"/>
      <c r="E477" s="20"/>
      <c r="F477" s="20"/>
      <c r="G477" s="20"/>
      <c r="H477" s="20"/>
      <c r="I477" s="20"/>
      <c r="J477" s="20"/>
      <c r="K477" s="20"/>
    </row>
    <row r="478" spans="1:11" ht="12.75">
      <c r="A478" s="20"/>
      <c r="B478" s="20"/>
      <c r="C478" s="77"/>
      <c r="D478" s="20"/>
      <c r="E478" s="20"/>
      <c r="F478" s="20"/>
      <c r="G478" s="20"/>
      <c r="H478" s="20"/>
      <c r="I478" s="20"/>
      <c r="J478" s="20"/>
      <c r="K478" s="20"/>
    </row>
    <row r="479" spans="1:11" ht="12.75">
      <c r="A479" s="20"/>
      <c r="B479" s="20"/>
      <c r="C479" s="77"/>
      <c r="D479" s="20"/>
      <c r="E479" s="20"/>
      <c r="F479" s="20"/>
      <c r="G479" s="20"/>
      <c r="H479" s="20"/>
      <c r="I479" s="20"/>
      <c r="J479" s="20"/>
      <c r="K479" s="20"/>
    </row>
    <row r="480" spans="1:11" ht="12.75">
      <c r="A480" s="20"/>
      <c r="B480" s="20"/>
      <c r="C480" s="77"/>
      <c r="D480" s="20"/>
      <c r="E480" s="20"/>
      <c r="F480" s="20"/>
      <c r="G480" s="20"/>
      <c r="H480" s="20"/>
      <c r="I480" s="20"/>
      <c r="J480" s="20"/>
      <c r="K480" s="20"/>
    </row>
    <row r="481" spans="1:11" ht="12.75">
      <c r="A481" s="20"/>
      <c r="B481" s="20"/>
      <c r="C481" s="77"/>
      <c r="D481" s="20"/>
      <c r="E481" s="20"/>
      <c r="F481" s="20"/>
      <c r="G481" s="20"/>
      <c r="H481" s="20"/>
      <c r="I481" s="20"/>
      <c r="J481" s="20"/>
      <c r="K481" s="20"/>
    </row>
    <row r="482" spans="1:11" ht="12.75">
      <c r="A482" s="20"/>
      <c r="B482" s="20"/>
      <c r="C482" s="77"/>
      <c r="D482" s="20"/>
      <c r="E482" s="20"/>
      <c r="F482" s="20"/>
      <c r="G482" s="20"/>
      <c r="H482" s="20"/>
      <c r="I482" s="20"/>
      <c r="J482" s="20"/>
      <c r="K482" s="20"/>
    </row>
    <row r="483" spans="1:11" ht="12.75">
      <c r="A483" s="20"/>
      <c r="B483" s="20"/>
      <c r="C483" s="77"/>
      <c r="D483" s="20"/>
      <c r="E483" s="20"/>
      <c r="F483" s="20"/>
      <c r="G483" s="20"/>
      <c r="H483" s="20"/>
      <c r="I483" s="20"/>
      <c r="J483" s="20"/>
      <c r="K483" s="20"/>
    </row>
    <row r="484" spans="1:11" ht="12.75">
      <c r="A484" s="20"/>
      <c r="B484" s="20"/>
      <c r="C484" s="77"/>
      <c r="D484" s="20"/>
      <c r="E484" s="20"/>
      <c r="F484" s="20"/>
      <c r="G484" s="20"/>
      <c r="H484" s="20"/>
      <c r="I484" s="20"/>
      <c r="J484" s="20"/>
      <c r="K484" s="20"/>
    </row>
    <row r="485" spans="1:11" ht="12.75">
      <c r="A485" s="20"/>
      <c r="B485" s="20"/>
      <c r="C485" s="77"/>
      <c r="D485" s="20"/>
      <c r="E485" s="20"/>
      <c r="F485" s="20"/>
      <c r="G485" s="20"/>
      <c r="H485" s="20"/>
      <c r="I485" s="20"/>
      <c r="J485" s="20"/>
      <c r="K485" s="20"/>
    </row>
    <row r="486" spans="1:11" ht="12.75">
      <c r="A486" s="20"/>
      <c r="B486" s="20"/>
      <c r="C486" s="77"/>
      <c r="D486" s="20"/>
      <c r="E486" s="20"/>
      <c r="F486" s="20"/>
      <c r="G486" s="20"/>
      <c r="H486" s="20"/>
      <c r="I486" s="20"/>
      <c r="J486" s="20"/>
      <c r="K486" s="20"/>
    </row>
    <row r="487" spans="1:11" ht="12.75">
      <c r="A487" s="20"/>
      <c r="B487" s="20"/>
      <c r="C487" s="77"/>
      <c r="D487" s="20"/>
      <c r="E487" s="20"/>
      <c r="F487" s="20"/>
      <c r="G487" s="20"/>
      <c r="H487" s="20"/>
      <c r="I487" s="20"/>
      <c r="J487" s="20"/>
      <c r="K487" s="20"/>
    </row>
    <row r="488" spans="1:11" ht="12.75">
      <c r="A488" s="20"/>
      <c r="B488" s="20"/>
      <c r="C488" s="77"/>
      <c r="D488" s="20"/>
      <c r="E488" s="20"/>
      <c r="F488" s="20"/>
      <c r="G488" s="20"/>
      <c r="H488" s="20"/>
      <c r="I488" s="20"/>
      <c r="J488" s="20"/>
      <c r="K488" s="20"/>
    </row>
    <row r="489" spans="1:11" ht="12.75">
      <c r="A489" s="20"/>
      <c r="B489" s="20"/>
      <c r="C489" s="77"/>
      <c r="D489" s="20"/>
      <c r="E489" s="20"/>
      <c r="F489" s="20"/>
      <c r="G489" s="20"/>
      <c r="H489" s="20"/>
      <c r="I489" s="20"/>
      <c r="J489" s="20"/>
      <c r="K489" s="20"/>
    </row>
    <row r="490" spans="1:11" ht="12.75">
      <c r="A490" s="20"/>
      <c r="B490" s="20"/>
      <c r="C490" s="77"/>
      <c r="D490" s="20"/>
      <c r="E490" s="20"/>
      <c r="F490" s="20"/>
      <c r="G490" s="20"/>
      <c r="H490" s="20"/>
      <c r="I490" s="20"/>
      <c r="J490" s="20"/>
      <c r="K490" s="20"/>
    </row>
    <row r="491" spans="1:11" ht="12.75">
      <c r="A491" s="20"/>
      <c r="B491" s="20"/>
      <c r="C491" s="77"/>
      <c r="D491" s="20"/>
      <c r="E491" s="20"/>
      <c r="F491" s="20"/>
      <c r="G491" s="20"/>
      <c r="H491" s="20"/>
      <c r="I491" s="20"/>
      <c r="J491" s="20"/>
      <c r="K491" s="20"/>
    </row>
    <row r="492" spans="1:11" ht="12.75">
      <c r="A492" s="20"/>
      <c r="B492" s="20"/>
      <c r="C492" s="77"/>
      <c r="D492" s="20"/>
      <c r="E492" s="20"/>
      <c r="F492" s="20"/>
      <c r="G492" s="20"/>
      <c r="H492" s="20"/>
      <c r="I492" s="20"/>
      <c r="J492" s="20"/>
      <c r="K492" s="20"/>
    </row>
    <row r="493" spans="1:11" ht="12.75">
      <c r="A493" s="20"/>
      <c r="B493" s="20"/>
      <c r="C493" s="77"/>
      <c r="D493" s="20"/>
      <c r="E493" s="20"/>
      <c r="F493" s="20"/>
      <c r="G493" s="20"/>
      <c r="H493" s="20"/>
      <c r="I493" s="20"/>
      <c r="J493" s="20"/>
      <c r="K493" s="20"/>
    </row>
    <row r="494" spans="1:11" ht="12.75">
      <c r="A494" s="20"/>
      <c r="B494" s="20"/>
      <c r="C494" s="77"/>
      <c r="D494" s="20"/>
      <c r="E494" s="20"/>
      <c r="F494" s="20"/>
      <c r="G494" s="20"/>
      <c r="H494" s="20"/>
      <c r="I494" s="20"/>
      <c r="J494" s="20"/>
      <c r="K494" s="20"/>
    </row>
    <row r="495" spans="1:11" ht="12.75">
      <c r="A495" s="20"/>
      <c r="B495" s="20"/>
      <c r="C495" s="77"/>
      <c r="D495" s="20"/>
      <c r="E495" s="20"/>
      <c r="F495" s="20"/>
      <c r="G495" s="20"/>
      <c r="H495" s="20"/>
      <c r="I495" s="20"/>
      <c r="J495" s="20"/>
      <c r="K495" s="20"/>
    </row>
    <row r="496" spans="1:11" ht="12.75">
      <c r="A496" s="20"/>
      <c r="B496" s="20"/>
      <c r="C496" s="77"/>
      <c r="D496" s="20"/>
      <c r="E496" s="20"/>
      <c r="F496" s="20"/>
      <c r="G496" s="20"/>
      <c r="H496" s="20"/>
      <c r="I496" s="20"/>
      <c r="J496" s="20"/>
      <c r="K496" s="20"/>
    </row>
    <row r="497" spans="1:11" ht="12.75">
      <c r="A497" s="20"/>
      <c r="B497" s="20"/>
      <c r="C497" s="77"/>
      <c r="D497" s="20"/>
      <c r="E497" s="20"/>
      <c r="F497" s="20"/>
      <c r="G497" s="20"/>
      <c r="H497" s="20"/>
      <c r="I497" s="20"/>
      <c r="J497" s="20"/>
      <c r="K497" s="20"/>
    </row>
    <row r="498" spans="1:11" ht="12.75">
      <c r="A498" s="20"/>
      <c r="B498" s="20"/>
      <c r="C498" s="77"/>
      <c r="D498" s="20"/>
      <c r="E498" s="20"/>
      <c r="F498" s="20"/>
      <c r="G498" s="20"/>
      <c r="H498" s="20"/>
      <c r="I498" s="20"/>
      <c r="J498" s="20"/>
      <c r="K498" s="20"/>
    </row>
    <row r="499" spans="1:11" ht="12.75">
      <c r="A499" s="20"/>
      <c r="B499" s="20"/>
      <c r="C499" s="77"/>
      <c r="D499" s="20"/>
      <c r="E499" s="20"/>
      <c r="F499" s="20"/>
      <c r="G499" s="20"/>
      <c r="H499" s="20"/>
      <c r="I499" s="20"/>
      <c r="J499" s="20"/>
      <c r="K499" s="20"/>
    </row>
    <row r="500" spans="1:11" ht="12.75">
      <c r="A500" s="20"/>
      <c r="B500" s="20"/>
      <c r="C500" s="77"/>
      <c r="D500" s="20"/>
      <c r="E500" s="20"/>
      <c r="F500" s="20"/>
      <c r="G500" s="20"/>
      <c r="H500" s="20"/>
      <c r="I500" s="20"/>
      <c r="J500" s="20"/>
      <c r="K500" s="20"/>
    </row>
    <row r="501" spans="1:11" ht="12.75">
      <c r="A501" s="20"/>
      <c r="B501" s="20"/>
      <c r="C501" s="77"/>
      <c r="D501" s="20"/>
      <c r="E501" s="20"/>
      <c r="F501" s="20"/>
      <c r="G501" s="20"/>
      <c r="H501" s="20"/>
      <c r="I501" s="20"/>
      <c r="J501" s="20"/>
      <c r="K501" s="20"/>
    </row>
    <row r="502" spans="1:11" ht="12.75">
      <c r="A502" s="20"/>
      <c r="B502" s="20"/>
      <c r="C502" s="77"/>
      <c r="D502" s="20"/>
      <c r="E502" s="20"/>
      <c r="F502" s="20"/>
      <c r="G502" s="20"/>
      <c r="H502" s="20"/>
      <c r="I502" s="20"/>
      <c r="J502" s="20"/>
      <c r="K502" s="20"/>
    </row>
    <row r="503" spans="1:11" ht="12.75">
      <c r="A503" s="20"/>
      <c r="B503" s="20"/>
      <c r="C503" s="77"/>
      <c r="D503" s="20"/>
      <c r="E503" s="20"/>
      <c r="F503" s="20"/>
      <c r="G503" s="20"/>
      <c r="H503" s="20"/>
      <c r="I503" s="20"/>
      <c r="J503" s="20"/>
      <c r="K503" s="20"/>
    </row>
    <row r="504" spans="1:11" ht="12.75">
      <c r="A504" s="20"/>
      <c r="B504" s="20"/>
      <c r="C504" s="77"/>
      <c r="D504" s="20"/>
      <c r="E504" s="20"/>
      <c r="F504" s="20"/>
      <c r="G504" s="20"/>
      <c r="H504" s="20"/>
      <c r="I504" s="20"/>
      <c r="J504" s="20"/>
      <c r="K504" s="20"/>
    </row>
    <row r="505" spans="1:11" ht="12.75">
      <c r="A505" s="20"/>
      <c r="B505" s="20"/>
      <c r="C505" s="77"/>
      <c r="D505" s="20"/>
      <c r="E505" s="20"/>
      <c r="F505" s="20"/>
      <c r="G505" s="20"/>
      <c r="H505" s="20"/>
      <c r="I505" s="20"/>
      <c r="J505" s="20"/>
      <c r="K505" s="20"/>
    </row>
    <row r="506" spans="1:11" ht="12.75">
      <c r="A506" s="20"/>
      <c r="B506" s="20"/>
      <c r="C506" s="77"/>
      <c r="D506" s="20"/>
      <c r="E506" s="20"/>
      <c r="F506" s="20"/>
      <c r="G506" s="20"/>
      <c r="H506" s="20"/>
      <c r="I506" s="20"/>
      <c r="J506" s="20"/>
      <c r="K506" s="20"/>
    </row>
    <row r="507" spans="1:11" ht="12.75">
      <c r="A507" s="20"/>
      <c r="B507" s="20"/>
      <c r="C507" s="77"/>
      <c r="D507" s="20"/>
      <c r="E507" s="20"/>
      <c r="F507" s="20"/>
      <c r="G507" s="20"/>
      <c r="H507" s="20"/>
      <c r="I507" s="20"/>
      <c r="J507" s="20"/>
      <c r="K507" s="20"/>
    </row>
    <row r="508" spans="1:11" ht="12.75">
      <c r="A508" s="20"/>
      <c r="B508" s="20"/>
      <c r="C508" s="77"/>
      <c r="D508" s="20"/>
      <c r="E508" s="20"/>
      <c r="F508" s="20"/>
      <c r="G508" s="20"/>
      <c r="H508" s="20"/>
      <c r="I508" s="20"/>
      <c r="J508" s="20"/>
      <c r="K508" s="20"/>
    </row>
    <row r="509" spans="1:11" ht="12.75">
      <c r="A509" s="20"/>
      <c r="B509" s="20"/>
      <c r="C509" s="77"/>
      <c r="D509" s="20"/>
      <c r="E509" s="20"/>
      <c r="F509" s="20"/>
      <c r="G509" s="20"/>
      <c r="H509" s="20"/>
      <c r="I509" s="20"/>
      <c r="J509" s="20"/>
      <c r="K509" s="20"/>
    </row>
    <row r="510" spans="1:11" ht="12.75">
      <c r="A510" s="20"/>
      <c r="B510" s="20"/>
      <c r="C510" s="77"/>
      <c r="D510" s="20"/>
      <c r="E510" s="20"/>
      <c r="F510" s="20"/>
      <c r="G510" s="20"/>
      <c r="H510" s="20"/>
      <c r="I510" s="20"/>
      <c r="J510" s="20"/>
      <c r="K510" s="20"/>
    </row>
    <row r="511" spans="1:11" ht="12.75">
      <c r="A511" s="20"/>
      <c r="B511" s="20"/>
      <c r="C511" s="77"/>
      <c r="D511" s="20"/>
      <c r="E511" s="20"/>
      <c r="F511" s="20"/>
      <c r="G511" s="20"/>
      <c r="H511" s="20"/>
      <c r="I511" s="20"/>
      <c r="J511" s="20"/>
      <c r="K511" s="20"/>
    </row>
    <row r="512" spans="1:11" ht="12.75">
      <c r="A512" s="20"/>
      <c r="B512" s="20"/>
      <c r="C512" s="77"/>
      <c r="D512" s="20"/>
      <c r="E512" s="20"/>
      <c r="F512" s="20"/>
      <c r="G512" s="20"/>
      <c r="H512" s="20"/>
      <c r="I512" s="20"/>
      <c r="J512" s="20"/>
      <c r="K512" s="20"/>
    </row>
    <row r="513" spans="1:11" ht="12.75">
      <c r="A513" s="20"/>
      <c r="B513" s="20"/>
      <c r="C513" s="77"/>
      <c r="D513" s="20"/>
      <c r="E513" s="20"/>
      <c r="F513" s="20"/>
      <c r="G513" s="20"/>
      <c r="H513" s="20"/>
      <c r="I513" s="20"/>
      <c r="J513" s="20"/>
      <c r="K513" s="20"/>
    </row>
    <row r="514" spans="1:11" ht="12.75">
      <c r="A514" s="20"/>
      <c r="B514" s="20"/>
      <c r="C514" s="77"/>
      <c r="D514" s="20"/>
      <c r="E514" s="20"/>
      <c r="F514" s="20"/>
      <c r="G514" s="20"/>
      <c r="H514" s="20"/>
      <c r="I514" s="20"/>
      <c r="J514" s="20"/>
      <c r="K514" s="20"/>
    </row>
    <row r="515" spans="1:11" ht="12.75">
      <c r="A515" s="20"/>
      <c r="B515" s="20"/>
      <c r="C515" s="77"/>
      <c r="D515" s="20"/>
      <c r="E515" s="20"/>
      <c r="F515" s="20"/>
      <c r="G515" s="20"/>
      <c r="H515" s="20"/>
      <c r="I515" s="20"/>
      <c r="J515" s="20"/>
      <c r="K515" s="20"/>
    </row>
  </sheetData>
  <sheetProtection/>
  <mergeCells count="13">
    <mergeCell ref="J7:J8"/>
    <mergeCell ref="K7:K8"/>
    <mergeCell ref="L7:L8"/>
    <mergeCell ref="E7:E8"/>
    <mergeCell ref="F7:F8"/>
    <mergeCell ref="G7:G8"/>
    <mergeCell ref="H7:H8"/>
    <mergeCell ref="I7:I8"/>
    <mergeCell ref="A7:A8"/>
    <mergeCell ref="B7:B8"/>
    <mergeCell ref="C7:C8"/>
    <mergeCell ref="D7:D8"/>
    <mergeCell ref="F339:F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Plamena Šarlija</dc:creator>
  <cp:keywords/>
  <dc:description/>
  <cp:lastModifiedBy>Perše Tatjana</cp:lastModifiedBy>
  <cp:lastPrinted>2022-12-14T09:54:14Z</cp:lastPrinted>
  <dcterms:created xsi:type="dcterms:W3CDTF">2010-05-10T11:50:09Z</dcterms:created>
  <dcterms:modified xsi:type="dcterms:W3CDTF">2023-01-09T09:05:06Z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