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9000" activeTab="0"/>
  </bookViews>
  <sheets>
    <sheet name="2018" sheetId="1" r:id="rId1"/>
  </sheets>
  <definedNames>
    <definedName name="_xlnm.Print_Area" localSheetId="0">'2018'!$A$1:$O$297</definedName>
  </definedNames>
  <calcPr fullCalcOnLoad="1"/>
</workbook>
</file>

<file path=xl/sharedStrings.xml><?xml version="1.0" encoding="utf-8"?>
<sst xmlns="http://schemas.openxmlformats.org/spreadsheetml/2006/main" count="344" uniqueCount="213">
  <si>
    <t>Vrsta rashoda</t>
  </si>
  <si>
    <t>1.</t>
  </si>
  <si>
    <t>STRUČNO, ADMINISTRATIVNO I TEHNIČKO OSOBLJE</t>
  </si>
  <si>
    <t>Prihodi</t>
  </si>
  <si>
    <t xml:space="preserve">Rashodi </t>
  </si>
  <si>
    <t>Broj radnika</t>
  </si>
  <si>
    <t>2.</t>
  </si>
  <si>
    <t>REDOVNA DJELATNOST USTANOVE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</si>
  <si>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</si>
  <si>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</si>
  <si>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</si>
  <si>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</si>
  <si>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</si>
  <si>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</si>
  <si>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</si>
  <si>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</si>
  <si>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</si>
  <si>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</si>
  <si>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</si>
  <si>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3235</t>
  </si>
  <si>
    <t>Zakupnine i najamnine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</si>
  <si>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</si>
  <si>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</si>
  <si>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</si>
  <si>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</si>
  <si>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</si>
  <si>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</si>
  <si>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</si>
  <si>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</si>
  <si>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</si>
  <si>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</si>
  <si>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Negativne tečajne razlike i razlike zbog primjene valutne klauzule</t>
  </si>
  <si>
    <t>Zatezne kamate</t>
  </si>
  <si>
    <t>3.</t>
  </si>
  <si>
    <t>PROGRAMSKE AKTIVNOSTI USTANOVE</t>
  </si>
  <si>
    <t>Istraživanje ostavštine MILANA MARJANOVIĆA - Kastav 1879. - Zagreb 1955.</t>
  </si>
  <si>
    <t>Izložba RIJEČKI TORPEDO WHITEHEAD - uz 150. obljetnicu prvog torpeda</t>
  </si>
  <si>
    <t>Projekt GALEB</t>
  </si>
  <si>
    <t>4.</t>
  </si>
  <si>
    <t>5.</t>
  </si>
  <si>
    <t>OTKUP MUZEJSKE GRAĐE</t>
  </si>
  <si>
    <t>6.</t>
  </si>
  <si>
    <t>ZAŠTITNA OPREMA</t>
  </si>
  <si>
    <t>7.</t>
  </si>
  <si>
    <t>8.</t>
  </si>
  <si>
    <t>Ukupno RASHODI</t>
  </si>
  <si>
    <t>Ukupno PRIHODI</t>
  </si>
  <si>
    <t>Izložba VRIJEME JE NOVAC - program 2016. godine</t>
  </si>
  <si>
    <t>INFORMATIZACIJA - izrada web stranice</t>
  </si>
  <si>
    <t>ZAŠTITA MUZEJSKE GRAĐE - RESTAURACIJE</t>
  </si>
  <si>
    <t>EUROPSKA PRIJESTOLNICA KULTURE 2020</t>
  </si>
  <si>
    <t>PRIHODI - RASHODI</t>
  </si>
  <si>
    <t>Grad Rijeka</t>
  </si>
  <si>
    <t>9.</t>
  </si>
  <si>
    <t>Digitalizacija TEHNIČKE ZBIRKE</t>
  </si>
  <si>
    <t>Digitalizacija GLAZBENE ZBIRKE</t>
  </si>
  <si>
    <t>Izložba HRVATSKA FOTOGRAFIJA 1937-2017 - gostovanje u Srbiji, Prijepolje</t>
  </si>
  <si>
    <t>Izložba HRVATSKA FOTOGRAFIJA 1937-2017 - gostovanje u Srbiji, Beograd</t>
  </si>
  <si>
    <t>Izložba IZA PORTALA - D. Sokolić i R. Sokolić - gostovanje u Muzeju primenjene umetnosti, Beograd</t>
  </si>
  <si>
    <t xml:space="preserve">Projekt EPK  - TITO </t>
  </si>
  <si>
    <t>Projekt EPK - KLIMT</t>
  </si>
  <si>
    <t xml:space="preserve">Izložba SUŠAK-RIJEKA 1984. Borderline </t>
  </si>
  <si>
    <t xml:space="preserve">Projekt EPK - PALAČA </t>
  </si>
  <si>
    <t>Izložba fotografija Blue Streets/melankolični prostori autora Gorana Pavletića</t>
  </si>
  <si>
    <t>Izdanje ANDRIJA LJUDEVIT ADAMIĆ</t>
  </si>
  <si>
    <t>Razne razglednice za ZBIRKU RAZGLEDNICA</t>
  </si>
  <si>
    <t>Smjeni ravnač torpeda za TEHNIČKU ZBIRKU</t>
  </si>
  <si>
    <t>Slika Leontine von Littrow za LIKOVNU ZBIRKU</t>
  </si>
  <si>
    <t>Plakat Ti nama rujev list, mi tebi novac za ZBIRKU TISKA</t>
  </si>
  <si>
    <t>Historicistične stomatološke bušilice na nožni pogon za ZBIRKU PREDMETA IZ SVAKODNEVNOG ŽIVOTA</t>
  </si>
  <si>
    <t>Razne gotografije za ZBRIKU FOTOGRAFIJA I FOTOGRAFSKE OPREME</t>
  </si>
  <si>
    <t>Razni časopisi za ZBIRKU TISKA</t>
  </si>
  <si>
    <t>Zemljovid Kvarner za DOKUMENTARNU ZBIRKU</t>
  </si>
  <si>
    <t xml:space="preserve">Knjiga The Millenium of Hungary / Tisuću godina Mađarske z ZBIRKU TISKA </t>
  </si>
  <si>
    <t xml:space="preserve">Srebrni pribor za jelo za ZBIRKU UMJETNIČKOG OBRTA </t>
  </si>
  <si>
    <t>Thonet klupica s oznakom ˝Fiume˝za ZBIRKU UMJETNIČKOG OBRTA</t>
  </si>
  <si>
    <t>Materijal za primarnu zaštitu muzejske građe - konzervatorski uglovi i trakice za ljepljenje fotografija</t>
  </si>
  <si>
    <t>Slika Horaček - Panorama Rijeke za LIKOVNU ZBIKRU</t>
  </si>
  <si>
    <t>Službena, radna i zaštitna odjeća i obuća</t>
  </si>
  <si>
    <t>Troškovi sudskih postupaka</t>
  </si>
  <si>
    <t>Ostali nespomenuti financijski rashodi</t>
  </si>
  <si>
    <t>Izložba HRVATSKA FOTOGRAFIJA 1937-2017 - gostovanje u Kini 2017. godina</t>
  </si>
  <si>
    <t>Izložba HRVATSKA FOTOGRAFIJA 1937-2017 - gostovanje u Kini - 2017. godina</t>
  </si>
  <si>
    <t>Izdanje i izložba  LEONTINE LITTROW slikarica svjetla - program 2017. godine</t>
  </si>
  <si>
    <t>Izložba PROMJENE-SLIKE-NAČELA- Kaligrafski i foto-kaligrafski radovi profesora Zaichun Yanga - gostovanje iz Kine</t>
  </si>
  <si>
    <t>Izložba ERVIN DEBEUC - KOMPOZICIJA FOTOSLIKE - gostovanje u narodnom muzejsu Crne Gore - Atelje Dado u Cetinju</t>
  </si>
  <si>
    <t>Izložba HRVATSKI KRAJOLICI U OPUSU TOŠE DAPCA</t>
  </si>
  <si>
    <t>Izložba POZDRAV IZ RIJEKE/Un saluto di Fiume</t>
  </si>
  <si>
    <t>Edukativno-kreativna radionica DANTE I PUTO</t>
  </si>
  <si>
    <t>Izložba MAURO STIPANOV - Šetnja - Passeggiata</t>
  </si>
  <si>
    <t>Izložba RIJEČKI TORPEDO - prvi na svijetu - gostovanje u Tehničkom muzeju Nikola Tesla, Zagreb</t>
  </si>
  <si>
    <t>Nabava stručne literature za muzejsku knjižnicu</t>
  </si>
  <si>
    <t>EPK-GALEB</t>
  </si>
  <si>
    <t>EPK-KLIMT</t>
  </si>
  <si>
    <t>EPK-PALAČA</t>
  </si>
  <si>
    <t>Projekt GALEB U ŠKOLI</t>
  </si>
  <si>
    <t>Katalog SUŠAK RIJEKA 1948-2017 - program 2017. godine</t>
  </si>
  <si>
    <t>Katalog SUŠAK RIJEKA 1948-2018 - program 2017. godine</t>
  </si>
  <si>
    <t xml:space="preserve">Fotografije ˝Pariz˝, ˝Zagreb˝za ZBIRKU FOTOGRAFIJA </t>
  </si>
  <si>
    <t xml:space="preserve">Razne slike za ZBIRKU FOTOGRAFIJA </t>
  </si>
  <si>
    <t xml:space="preserve">Razne fotografije za ZBIRKU FOTOGRAFIJA I FOTOGRAFSKE OPREME </t>
  </si>
  <si>
    <t xml:space="preserve">Logoraška bluza za ZBIRKU II SVJETSKOG RATA </t>
  </si>
  <si>
    <t>Šećenice za ZBIRKU UMJETNIČKOG OBRTA</t>
  </si>
  <si>
    <t>Darovanje muzejske građe - razglednice za ZBIRKU RAZGLEDNICA</t>
  </si>
  <si>
    <t>Knjige i reklamni plakat za ZBIRKU TISKA i portet J.B.Tita za ZBIRKU DRUGOG SVJETSKOG RATA</t>
  </si>
  <si>
    <t>Knjiga, deplijan, reklama, fotografije, razglednice i kutije za cigare za ZBIRKU TISKA, ZBIRKU BRODA GALEB, ZBIRKU FOTOGRAFIJA I FOTOGRAFSKE OPREME, ZBIRKU RAZGLEDNICA I ZBIRKU PREDMETA IZ SVAKODNEVNOG ŽIVOTA</t>
  </si>
  <si>
    <t>Reklame, reklamna kutijica, grafike, fragmenti iz knjige, fotografije i razglednice za ZBIRKU TISKA, ZBIRKU FOTOGRAFIJA I FOTOGRAFSKE OPREME, ZBIRKU RAZGLEDNICA</t>
  </si>
  <si>
    <t>Etikete i reklamni slonić (kasica) za ZBIRKU TISKA i ZBIRKU PREDMETA IZ SVAKODNEVNOG ŽIVOTA</t>
  </si>
  <si>
    <t>Darovanje muzejske građe - toster za ZBIRKU PREDMETA U SVAKODNEVNOM ŽIVOTU</t>
  </si>
  <si>
    <t>Ormar za ZBIRKU UMJETNIČKOG OBRTA</t>
  </si>
  <si>
    <t>Darovanje muzejske građe - razni predmeti za ZBIRKU BRODA GALEB</t>
  </si>
  <si>
    <t>Šećernica, posrebreni mjed za ZBIRKU UMJETNIČKOG OBRTA</t>
  </si>
  <si>
    <t>Slika - ulje na platnu za LIKOVNU ZBIRKU</t>
  </si>
  <si>
    <t>Pumpe i ventili - građa za stalni postav Palače Šećera- za TEHNIČKU ZBIRKU</t>
  </si>
  <si>
    <t>Razglednice za ZBIRKU RAZGLEDNICA</t>
  </si>
  <si>
    <t>Staklena bočica za ZBIRKU PREDMETA IZ SVAKODNEVNOG ŽIVOTA</t>
  </si>
  <si>
    <t>Darovanje muzejske građe - poštanske marke i značka za ZBIRKU FILATELIJE i ZBIRKU NUMIZMATIKE</t>
  </si>
  <si>
    <t>Darovanje muzejske građe - fotografije za ZBIRKU FOTOGRAFIJA</t>
  </si>
  <si>
    <t>Dvije staklene čaše za ZBIRKU PREDMETA IZ SVAKODNEVNOG ZIVOTA</t>
  </si>
  <si>
    <t>Četiri fotografije za ZBIRKU FOTOGRAFIJA I FOTOGRAFSKE OPREME</t>
  </si>
  <si>
    <t>Propeleri, regulatori pumpe i razna papirnata građa za TEHNIČKU ZBIRKU</t>
  </si>
  <si>
    <t>Razglednica za ZBIRKU RAZGLEDNICA</t>
  </si>
  <si>
    <t>Slika Giovanni Butcovich, Snježni pejzaž za LIKOVNU ZBIRKU</t>
  </si>
  <si>
    <t>Poštanski sandučić za ZBIRKU PREDMETA IZ SVAKODNEVNOG ZIVOTA</t>
  </si>
  <si>
    <t>Pečat gimnazije Dante Alighieri Rijeka za ZBIRKU NUMIZMATIKE</t>
  </si>
  <si>
    <t>Centrifugalni regulator visokotlačne pumpe za ubrizgavanje goriva (R.Benčić), visokotalčne pumpe (Torpedo) za TEHNIČKU ZBIRKU</t>
  </si>
  <si>
    <t xml:space="preserve">Fotografije Toše Dapca za ZBIRKU FOTOGRAFIJA </t>
  </si>
  <si>
    <t>Dnevni listovi za ZBIRKU m/b GALEB</t>
  </si>
  <si>
    <t>Razglednica Rijeke za ZBIRKU RAZGLEDNICA</t>
  </si>
  <si>
    <t>Propeler (R. Benčić) za TEHNIČKU ZBIRKU</t>
  </si>
  <si>
    <t xml:space="preserve">Razne fotografije i fotoalbum za ZBIRKU FOTOGRAFIJA I FOTOGRAFSKE OPREME </t>
  </si>
  <si>
    <t>Medalje i nagrade za ZBIRKU NUMIZMATIKE, VRIJEDNOSNICA, MEDALJA I ODLIKOVANJA</t>
  </si>
  <si>
    <t>Deplijan, pogranična karta, krsni list, izvod iz matične knjige rođenih, pozivnice i druga građa za ZBIRKU DOKUMENTARNE GRAĐE</t>
  </si>
  <si>
    <t>Apstrahirana glava životinje i crtež/grafika za LIKOVNU ZBIRKU</t>
  </si>
  <si>
    <t>Publikacije za KNJIŽNICU MGR</t>
  </si>
  <si>
    <t>Dokumentacija o životu i radu Aleksandra i Zdenka Kolacija za TRAJNU POHRANU U MGR</t>
  </si>
  <si>
    <t>Čišcenje i konzervacija torpeda TR53/|V</t>
  </si>
  <si>
    <t>Restauracija namještaja s m/b Galeb</t>
  </si>
  <si>
    <t>Čišćenje i konzervacija torpeda A68x45x450 - prva faza</t>
  </si>
  <si>
    <t xml:space="preserve">Čišcenje i konzervacija torpeda TR53/|V </t>
  </si>
  <si>
    <t xml:space="preserve">Konzervatorski radovi na torpedu A68x45x450                                        </t>
  </si>
  <si>
    <t xml:space="preserve">Izrada pleksiglasa za razglednice  - preventivna zaštitna ambalaža               </t>
  </si>
  <si>
    <t xml:space="preserve">Materijal za preventivnu zaštitu                                   </t>
  </si>
  <si>
    <t xml:space="preserve">Materijal za preventivnu zaštitu                                                  </t>
  </si>
  <si>
    <t>Restauratorsko-konzervatorski radovi na venecijnskom ogledalu iz ZBIRKE UMJETNIČKOG OBRTA</t>
  </si>
  <si>
    <t>Konzervatoski uglovi i beskiselinkse folije</t>
  </si>
  <si>
    <t>Ormar sa kliznim vratima sa 4 police, kom. 2</t>
  </si>
  <si>
    <t>Ormar sa rolo vratima sa 2 police, kom. 1</t>
  </si>
  <si>
    <t>Ormar sa rolo vratima sa 4 police, kom. 2</t>
  </si>
  <si>
    <t xml:space="preserve">Metalni ormar za dokumente sa 4 police, kom. 1 </t>
  </si>
  <si>
    <t xml:space="preserve">Troškovi prijevoza </t>
  </si>
  <si>
    <t>Svjetlomjer (luxmeter), r.p. 0,00-40000 lx, dim. 196 x 54 x 34 mm, kom. 4</t>
  </si>
  <si>
    <t>Mini termohigrometar, mjerač temperature i vlage, kom 8</t>
  </si>
  <si>
    <t>Termohigrometar, mjerač temperature i vlage, kom. 7</t>
  </si>
  <si>
    <t>Datalogger, mjerač temperature i vlage, prijenos podataka na kompjutor putem USB-a, kom. 2</t>
  </si>
  <si>
    <t>Software za Datalogger, kom. 1</t>
  </si>
  <si>
    <t>Odvlaživač zraka Cuoghi Nader Mini 4, snaga 480-580 W, kapacitet 17,2-26,8 1/24h, kom. 2</t>
  </si>
  <si>
    <t>Ovlaživač zraka brune B250, kapacitet ovlaživanja 1,2 1/h, potrošnja: maks. 50 Wh, spremnik 20 l, prostor do 500 m3, kom. 1</t>
  </si>
  <si>
    <t>Zidna izložbena vitrina, crna, dim. 15,9 x 14 x 12,1 cm, kom. 10</t>
  </si>
  <si>
    <t>Pregradni stupić, kugla, kromirani, visina 975 mm s postoljem od 6 kg, kom. 4</t>
  </si>
  <si>
    <t>Konop za pregradni stupić, plavi, duljina 2 m, kom. 2</t>
  </si>
  <si>
    <t>Muzejska vitrina, dim. 305 x 305 x 1630 mm, stakleni dio: 580 mm, 8,76 mm laminirano staklo UV zaštita stakla, Ultra Clear, "dustproof" izvedba, krilno otvaranje staklenog zvona, 2 x sigurnosna brava, visinski podesivi nogari, kom. 4</t>
  </si>
  <si>
    <t>Galerijski okviri</t>
  </si>
  <si>
    <t>Memorijska kartica - SDSDXVE-064G-GNCIN</t>
  </si>
  <si>
    <t>Fotoaparat, - CAN0N E0S800D 18-55</t>
  </si>
  <si>
    <t>Ancona torba za kameru - HAMA 103906</t>
  </si>
  <si>
    <t>Stativ ALPHA 2500 - CULLMAN 2500</t>
  </si>
  <si>
    <t>Računalo INTEL I5 8400/8 2 kom.</t>
  </si>
  <si>
    <t>LENOVO Y520, 80WK0098SC</t>
  </si>
  <si>
    <t>MONITOR DELL SE2416H 2kom.</t>
  </si>
  <si>
    <t>HDD  USB 1TB 2.5˝ max 6 kom.</t>
  </si>
  <si>
    <t>OBJEKTIV CANON EF-S 18-135 IS</t>
  </si>
  <si>
    <t>Donacija uredske opreme i namještaja</t>
  </si>
  <si>
    <t>NABAVA RAČUNALNE OPREME I KOMUNIKACIJSKE OPREME</t>
  </si>
  <si>
    <t>MICROSOFT Windows 10 Prolessional 64-bit Eng DVD, 4 kom</t>
  </si>
  <si>
    <t>3211</t>
  </si>
  <si>
    <t>3214</t>
  </si>
  <si>
    <t>3237</t>
  </si>
  <si>
    <t>3239</t>
  </si>
  <si>
    <t>3241</t>
  </si>
  <si>
    <t>3221</t>
  </si>
  <si>
    <t>3225</t>
  </si>
  <si>
    <t>3231</t>
  </si>
  <si>
    <t>3295</t>
  </si>
  <si>
    <t xml:space="preserve">Premije osiguranja </t>
  </si>
  <si>
    <t>3223</t>
  </si>
  <si>
    <t>4223</t>
  </si>
  <si>
    <t>4227</t>
  </si>
  <si>
    <t>Oprema za održavanje i zaštitu</t>
  </si>
  <si>
    <t>Uređaji, strojevi i oprema za ostale namjene</t>
  </si>
  <si>
    <t>3222</t>
  </si>
  <si>
    <t>Materijal i sirovine</t>
  </si>
  <si>
    <t>Digitalizacija ZBIRKE FOTOGRAFIJA - program 2017. godine</t>
  </si>
  <si>
    <t>Izložba GASTON LAGAFFE - obilježavanje Belgijskih dana prigodom otvaranja počasnog konzulata u Rijeci</t>
  </si>
  <si>
    <t>Izložba PAZI! OŠTAR PAS! - izložba karikature  - program 2017. godine</t>
  </si>
  <si>
    <t>UKUPNO PRIHODI 2018. godina - USTANOVA</t>
  </si>
  <si>
    <t>UKUPNO RASHODI 2018. godina - USTANOVA</t>
  </si>
  <si>
    <t>UKUPNO PRIHODI - RASHODI 2018. godina - USTANOVA</t>
  </si>
  <si>
    <t xml:space="preserve"> </t>
  </si>
  <si>
    <t>RAZLIKA: PRIHODI - RASHODI = razlika</t>
  </si>
  <si>
    <t>Iznos rashoda: Ukupan iznos rashoda</t>
  </si>
  <si>
    <t>Iznos prihoda: Ukupan iznos prihoda</t>
  </si>
  <si>
    <t>Izvor prihoda: Grad Rijeka</t>
  </si>
  <si>
    <t>Izvor prihoda: Ministarstvo kulture</t>
  </si>
  <si>
    <t>Izvor prihoda: Primosrko-goranska županija</t>
  </si>
  <si>
    <t>Izvor prihoda: Prihodi od ulaznica</t>
  </si>
  <si>
    <t>Izvor prihoda: Prihodi HZZ - stručno osposobljavanje</t>
  </si>
  <si>
    <t>Izvor prihoda: Vlastiti prihodi - prodani proizvodi</t>
  </si>
  <si>
    <t>Izvor prihoda: Vlastiti prihodi - pružene usluge</t>
  </si>
  <si>
    <t>Izvor prihoda: Vlastiti prihodi - iznajmljivanja prostora</t>
  </si>
  <si>
    <t>Izvor prihoda: Vlastiti prihodi - od financijske imovine</t>
  </si>
  <si>
    <t>Izvor prihoda: Donacije</t>
  </si>
  <si>
    <t>Column1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</si>
</sst>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#,###,##0.00#####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2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0000FF"/>
      <name val="Calibri"/>
      <family val="2"/>
    </font>
    <font>
      <i/>
      <sz val="10"/>
      <color theme="1"/>
      <name val="Calibri"/>
      <family val="2"/>
    </font>
    <font>
      <sz val="11"/>
      <color rgb="FF0000FF"/>
      <name val="Calibri"/>
      <family val="2"/>
    </font>
    <font>
      <sz val="10"/>
      <color rgb="FF0000FF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33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4BA"/>
        <bgColor indexed="64"/>
      </patternFill>
    </fill>
    <fill>
      <patternFill patternType="solid">
        <fgColor rgb="FFB5CEED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" fontId="54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left" vertical="top" wrapText="1"/>
    </xf>
    <xf numFmtId="164" fontId="57" fillId="0" borderId="10" xfId="0" applyNumberFormat="1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1" fontId="54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left" vertical="top" wrapText="1"/>
    </xf>
    <xf numFmtId="164" fontId="57" fillId="33" borderId="10" xfId="0" applyNumberFormat="1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vertical="top" wrapText="1"/>
    </xf>
    <xf numFmtId="164" fontId="0" fillId="33" borderId="13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 horizontal="left" vertical="top" wrapText="1"/>
    </xf>
    <xf numFmtId="164" fontId="11" fillId="33" borderId="13" xfId="0" applyNumberFormat="1" applyFont="1" applyFill="1" applyBorder="1" applyAlignment="1">
      <alignment horizontal="left" vertical="top" wrapText="1"/>
    </xf>
    <xf numFmtId="164" fontId="57" fillId="0" borderId="13" xfId="0" applyNumberFormat="1" applyFont="1" applyBorder="1" applyAlignment="1">
      <alignment horizontal="left" vertical="top" wrapText="1"/>
    </xf>
    <xf numFmtId="164" fontId="57" fillId="0" borderId="14" xfId="0" applyNumberFormat="1" applyFont="1" applyBorder="1" applyAlignment="1">
      <alignment horizontal="left" vertical="top" wrapText="1"/>
    </xf>
    <xf numFmtId="0" fontId="57" fillId="33" borderId="15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/>
    </xf>
    <xf numFmtId="164" fontId="64" fillId="33" borderId="10" xfId="0" applyNumberFormat="1" applyFont="1" applyFill="1" applyBorder="1" applyAlignment="1">
      <alignment horizontal="right" vertical="top" wrapText="1"/>
    </xf>
    <xf numFmtId="164" fontId="57" fillId="0" borderId="10" xfId="0" applyNumberFormat="1" applyFont="1" applyBorder="1" applyAlignment="1">
      <alignment horizontal="right" vertical="top" wrapText="1"/>
    </xf>
    <xf numFmtId="164" fontId="57" fillId="0" borderId="16" xfId="0" applyNumberFormat="1" applyFont="1" applyBorder="1" applyAlignment="1">
      <alignment horizontal="right" vertical="top" wrapText="1"/>
    </xf>
    <xf numFmtId="0" fontId="11" fillId="33" borderId="15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/>
    </xf>
    <xf numFmtId="164" fontId="21" fillId="33" borderId="10" xfId="0" applyNumberFormat="1" applyFont="1" applyFill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1" fillId="0" borderId="16" xfId="0" applyNumberFormat="1" applyFont="1" applyBorder="1" applyAlignment="1">
      <alignment horizontal="right" vertical="top" wrapText="1"/>
    </xf>
    <xf numFmtId="164" fontId="21" fillId="0" borderId="10" xfId="0" applyNumberFormat="1" applyFont="1" applyBorder="1" applyAlignment="1">
      <alignment horizontal="right" vertical="top" wrapText="1"/>
    </xf>
    <xf numFmtId="1" fontId="0" fillId="0" borderId="17" xfId="0" applyNumberFormat="1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horizontal="left" vertical="top" wrapText="1"/>
    </xf>
    <xf numFmtId="1" fontId="57" fillId="0" borderId="17" xfId="0" applyNumberFormat="1" applyFont="1" applyFill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vertical="top" wrapText="1"/>
    </xf>
    <xf numFmtId="164" fontId="64" fillId="0" borderId="17" xfId="0" applyNumberFormat="1" applyFont="1" applyFill="1" applyBorder="1" applyAlignment="1">
      <alignment horizontal="center" vertical="top" wrapText="1"/>
    </xf>
    <xf numFmtId="1" fontId="57" fillId="0" borderId="17" xfId="0" applyNumberFormat="1" applyFont="1" applyFill="1" applyBorder="1" applyAlignment="1">
      <alignment horizontal="left" vertical="top" wrapText="1"/>
    </xf>
    <xf numFmtId="1" fontId="57" fillId="0" borderId="18" xfId="0" applyNumberFormat="1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vertical="top" wrapText="1"/>
    </xf>
    <xf numFmtId="164" fontId="11" fillId="33" borderId="10" xfId="0" applyNumberFormat="1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right" vertical="top" wrapText="1"/>
    </xf>
    <xf numFmtId="0" fontId="11" fillId="33" borderId="19" xfId="0" applyFont="1" applyFill="1" applyBorder="1" applyAlignment="1">
      <alignment vertical="top" wrapText="1"/>
    </xf>
    <xf numFmtId="0" fontId="21" fillId="33" borderId="17" xfId="0" applyFont="1" applyFill="1" applyBorder="1" applyAlignment="1">
      <alignment/>
    </xf>
    <xf numFmtId="164" fontId="21" fillId="33" borderId="17" xfId="0" applyNumberFormat="1" applyFont="1" applyFill="1" applyBorder="1" applyAlignment="1">
      <alignment horizontal="right" vertical="top" wrapText="1"/>
    </xf>
    <xf numFmtId="164" fontId="64" fillId="33" borderId="17" xfId="0" applyNumberFormat="1" applyFont="1" applyFill="1" applyBorder="1" applyAlignment="1">
      <alignment horizontal="right" vertical="top" wrapText="1"/>
    </xf>
    <xf numFmtId="164" fontId="21" fillId="0" borderId="17" xfId="0" applyNumberFormat="1" applyFont="1" applyBorder="1" applyAlignment="1">
      <alignment horizontal="right" vertical="top" wrapText="1"/>
    </xf>
    <xf numFmtId="164" fontId="21" fillId="0" borderId="18" xfId="0" applyNumberFormat="1" applyFont="1" applyBorder="1" applyAlignment="1">
      <alignment horizontal="right" vertical="top" wrapText="1"/>
    </xf>
    <xf numFmtId="0" fontId="52" fillId="34" borderId="13" xfId="0" applyFont="1" applyFill="1" applyBorder="1" applyAlignment="1">
      <alignment horizontal="left" vertical="top" wrapText="1"/>
    </xf>
    <xf numFmtId="164" fontId="21" fillId="35" borderId="10" xfId="0" applyNumberFormat="1" applyFont="1" applyFill="1" applyBorder="1" applyAlignment="1">
      <alignment wrapText="1"/>
    </xf>
    <xf numFmtId="164" fontId="21" fillId="35" borderId="16" xfId="0" applyNumberFormat="1" applyFont="1" applyFill="1" applyBorder="1" applyAlignment="1">
      <alignment wrapText="1"/>
    </xf>
    <xf numFmtId="164" fontId="21" fillId="35" borderId="10" xfId="0" applyNumberFormat="1" applyFont="1" applyFill="1" applyBorder="1" applyAlignment="1">
      <alignment vertical="center" wrapText="1"/>
    </xf>
    <xf numFmtId="164" fontId="21" fillId="35" borderId="16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wrapText="1"/>
    </xf>
    <xf numFmtId="164" fontId="11" fillId="0" borderId="16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wrapText="1"/>
    </xf>
    <xf numFmtId="164" fontId="21" fillId="0" borderId="16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horizontal="right" wrapText="1"/>
    </xf>
    <xf numFmtId="164" fontId="57" fillId="0" borderId="10" xfId="0" applyNumberFormat="1" applyFont="1" applyBorder="1" applyAlignment="1">
      <alignment horizontal="right" wrapText="1"/>
    </xf>
    <xf numFmtId="164" fontId="57" fillId="0" borderId="16" xfId="0" applyNumberFormat="1" applyFont="1" applyBorder="1" applyAlignment="1">
      <alignment horizontal="right" wrapText="1"/>
    </xf>
    <xf numFmtId="0" fontId="52" fillId="33" borderId="15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164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wrapText="1"/>
    </xf>
    <xf numFmtId="164" fontId="0" fillId="0" borderId="16" xfId="0" applyNumberFormat="1" applyFont="1" applyFill="1" applyBorder="1" applyAlignment="1">
      <alignment wrapText="1"/>
    </xf>
    <xf numFmtId="164" fontId="57" fillId="33" borderId="10" xfId="0" applyNumberFormat="1" applyFont="1" applyFill="1" applyBorder="1" applyAlignment="1">
      <alignment horizontal="right" vertical="center" wrapText="1"/>
    </xf>
    <xf numFmtId="164" fontId="57" fillId="0" borderId="10" xfId="0" applyNumberFormat="1" applyFont="1" applyBorder="1" applyAlignment="1">
      <alignment horizontal="right" vertical="center" wrapText="1"/>
    </xf>
    <xf numFmtId="164" fontId="57" fillId="0" borderId="16" xfId="0" applyNumberFormat="1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left" vertical="center" wrapText="1"/>
    </xf>
    <xf numFmtId="164" fontId="21" fillId="0" borderId="17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top" wrapText="1"/>
    </xf>
    <xf numFmtId="0" fontId="52" fillId="33" borderId="17" xfId="0" applyFont="1" applyFill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right" vertical="center" wrapText="1"/>
    </xf>
    <xf numFmtId="164" fontId="11" fillId="0" borderId="18" xfId="0" applyNumberFormat="1" applyFont="1" applyBorder="1" applyAlignment="1">
      <alignment horizontal="right" vertical="center" wrapText="1"/>
    </xf>
    <xf numFmtId="0" fontId="11" fillId="33" borderId="20" xfId="0" applyFont="1" applyFill="1" applyBorder="1" applyAlignment="1">
      <alignment vertical="top" wrapText="1"/>
    </xf>
    <xf numFmtId="0" fontId="21" fillId="33" borderId="21" xfId="0" applyFont="1" applyFill="1" applyBorder="1" applyAlignment="1">
      <alignment/>
    </xf>
    <xf numFmtId="164" fontId="21" fillId="33" borderId="21" xfId="0" applyNumberFormat="1" applyFont="1" applyFill="1" applyBorder="1" applyAlignment="1">
      <alignment horizontal="right" vertical="top" wrapText="1"/>
    </xf>
    <xf numFmtId="164" fontId="64" fillId="33" borderId="21" xfId="0" applyNumberFormat="1" applyFont="1" applyFill="1" applyBorder="1" applyAlignment="1">
      <alignment horizontal="right" vertical="top" wrapText="1"/>
    </xf>
    <xf numFmtId="164" fontId="21" fillId="0" borderId="21" xfId="0" applyNumberFormat="1" applyFont="1" applyBorder="1" applyAlignment="1">
      <alignment horizontal="right" vertical="top" wrapText="1"/>
    </xf>
    <xf numFmtId="164" fontId="21" fillId="0" borderId="21" xfId="0" applyNumberFormat="1" applyFont="1" applyFill="1" applyBorder="1" applyAlignment="1">
      <alignment horizontal="right" vertical="center" wrapText="1"/>
    </xf>
    <xf numFmtId="164" fontId="21" fillId="0" borderId="22" xfId="0" applyNumberFormat="1" applyFont="1" applyBorder="1" applyAlignment="1">
      <alignment horizontal="right" vertical="top" wrapText="1"/>
    </xf>
    <xf numFmtId="0" fontId="0" fillId="0" borderId="15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left" wrapText="1"/>
    </xf>
    <xf numFmtId="164" fontId="57" fillId="0" borderId="16" xfId="0" applyNumberFormat="1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 vertical="center" wrapText="1"/>
    </xf>
    <xf numFmtId="164" fontId="57" fillId="0" borderId="16" xfId="0" applyNumberFormat="1" applyFont="1" applyBorder="1" applyAlignment="1">
      <alignment horizontal="right" vertical="center" wrapText="1"/>
    </xf>
    <xf numFmtId="164" fontId="64" fillId="0" borderId="17" xfId="0" applyNumberFormat="1" applyFont="1" applyFill="1" applyBorder="1" applyAlignment="1">
      <alignment horizontal="right" vertical="center" wrapText="1"/>
    </xf>
    <xf numFmtId="164" fontId="64" fillId="0" borderId="18" xfId="0" applyNumberFormat="1" applyFont="1" applyFill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0" fontId="52" fillId="33" borderId="23" xfId="0" applyFont="1" applyFill="1" applyBorder="1" applyAlignment="1">
      <alignment horizontal="left" vertical="center" wrapText="1"/>
    </xf>
    <xf numFmtId="164" fontId="11" fillId="0" borderId="23" xfId="0" applyNumberFormat="1" applyFont="1" applyBorder="1" applyAlignment="1">
      <alignment horizontal="right" vertical="center" wrapText="1"/>
    </xf>
    <xf numFmtId="0" fontId="57" fillId="0" borderId="15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center"/>
    </xf>
    <xf numFmtId="164" fontId="57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center"/>
    </xf>
    <xf numFmtId="164" fontId="0" fillId="33" borderId="10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center" wrapText="1"/>
    </xf>
    <xf numFmtId="164" fontId="57" fillId="0" borderId="10" xfId="0" applyNumberFormat="1" applyFont="1" applyFill="1" applyBorder="1" applyAlignment="1">
      <alignment horizontal="right" wrapText="1"/>
    </xf>
    <xf numFmtId="164" fontId="57" fillId="0" borderId="10" xfId="0" applyNumberFormat="1" applyFont="1" applyFill="1" applyBorder="1" applyAlignment="1">
      <alignment wrapText="1"/>
    </xf>
    <xf numFmtId="164" fontId="57" fillId="0" borderId="16" xfId="0" applyNumberFormat="1" applyFont="1" applyFill="1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wrapText="1"/>
    </xf>
    <xf numFmtId="0" fontId="52" fillId="0" borderId="15" xfId="0" applyFont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/>
    </xf>
    <xf numFmtId="164" fontId="21" fillId="35" borderId="10" xfId="0" applyNumberFormat="1" applyFont="1" applyFill="1" applyBorder="1" applyAlignment="1">
      <alignment horizontal="right" wrapText="1"/>
    </xf>
    <xf numFmtId="164" fontId="64" fillId="35" borderId="10" xfId="0" applyNumberFormat="1" applyFont="1" applyFill="1" applyBorder="1" applyAlignment="1">
      <alignment horizontal="right" wrapText="1"/>
    </xf>
    <xf numFmtId="164" fontId="11" fillId="35" borderId="10" xfId="0" applyNumberFormat="1" applyFont="1" applyFill="1" applyBorder="1" applyAlignment="1">
      <alignment horizontal="right" wrapText="1"/>
    </xf>
    <xf numFmtId="164" fontId="57" fillId="35" borderId="10" xfId="0" applyNumberFormat="1" applyFont="1" applyFill="1" applyBorder="1" applyAlignment="1">
      <alignment horizontal="right" wrapText="1"/>
    </xf>
    <xf numFmtId="0" fontId="52" fillId="35" borderId="15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64" fontId="11" fillId="36" borderId="10" xfId="0" applyNumberFormat="1" applyFont="1" applyFill="1" applyBorder="1" applyAlignment="1">
      <alignment wrapText="1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164" fontId="57" fillId="0" borderId="10" xfId="0" applyNumberFormat="1" applyFont="1" applyFill="1" applyBorder="1" applyAlignment="1">
      <alignment vertical="center" wrapText="1"/>
    </xf>
    <xf numFmtId="164" fontId="57" fillId="0" borderId="16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164" fontId="21" fillId="35" borderId="10" xfId="0" applyNumberFormat="1" applyFont="1" applyFill="1" applyBorder="1" applyAlignment="1">
      <alignment horizontal="right" vertical="center" wrapText="1"/>
    </xf>
    <xf numFmtId="164" fontId="64" fillId="35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57" fillId="0" borderId="15" xfId="0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/>
    </xf>
    <xf numFmtId="164" fontId="57" fillId="0" borderId="16" xfId="0" applyNumberFormat="1" applyFont="1" applyFill="1" applyBorder="1" applyAlignment="1">
      <alignment horizontal="left" wrapText="1"/>
    </xf>
    <xf numFmtId="0" fontId="21" fillId="0" borderId="15" xfId="0" applyFont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wrapText="1"/>
    </xf>
    <xf numFmtId="164" fontId="57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4" fontId="11" fillId="0" borderId="16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 wrapText="1"/>
    </xf>
    <xf numFmtId="0" fontId="57" fillId="33" borderId="15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164" fontId="0" fillId="33" borderId="17" xfId="0" applyNumberFormat="1" applyFont="1" applyFill="1" applyBorder="1" applyAlignment="1">
      <alignment/>
    </xf>
    <xf numFmtId="164" fontId="57" fillId="33" borderId="17" xfId="0" applyNumberFormat="1" applyFont="1" applyFill="1" applyBorder="1" applyAlignment="1">
      <alignment horizontal="right" vertical="top" wrapText="1"/>
    </xf>
    <xf numFmtId="164" fontId="57" fillId="0" borderId="17" xfId="0" applyNumberFormat="1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164" fontId="0" fillId="33" borderId="23" xfId="0" applyNumberFormat="1" applyFont="1" applyFill="1" applyBorder="1" applyAlignment="1">
      <alignment/>
    </xf>
    <xf numFmtId="164" fontId="57" fillId="33" borderId="23" xfId="0" applyNumberFormat="1" applyFont="1" applyFill="1" applyBorder="1" applyAlignment="1">
      <alignment horizontal="right" vertical="top" wrapText="1"/>
    </xf>
    <xf numFmtId="164" fontId="21" fillId="33" borderId="23" xfId="0" applyNumberFormat="1" applyFont="1" applyFill="1" applyBorder="1" applyAlignment="1">
      <alignment horizontal="right" vertical="top" wrapText="1"/>
    </xf>
    <xf numFmtId="164" fontId="57" fillId="0" borderId="23" xfId="0" applyNumberFormat="1" applyFont="1" applyBorder="1" applyAlignment="1">
      <alignment horizontal="left" vertical="center" wrapText="1"/>
    </xf>
    <xf numFmtId="164" fontId="57" fillId="0" borderId="25" xfId="0" applyNumberFormat="1" applyFont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left" vertical="top" wrapText="1"/>
    </xf>
    <xf numFmtId="164" fontId="57" fillId="0" borderId="13" xfId="0" applyNumberFormat="1" applyFont="1" applyFill="1" applyBorder="1" applyAlignment="1">
      <alignment horizontal="left" vertical="top" wrapText="1"/>
    </xf>
    <xf numFmtId="164" fontId="11" fillId="0" borderId="13" xfId="0" applyNumberFormat="1" applyFont="1" applyFill="1" applyBorder="1" applyAlignment="1">
      <alignment horizontal="left" vertical="top" wrapText="1"/>
    </xf>
    <xf numFmtId="164" fontId="57" fillId="0" borderId="14" xfId="0" applyNumberFormat="1" applyFont="1" applyFill="1" applyBorder="1" applyAlignment="1">
      <alignment horizontal="left" vertical="top" wrapText="1"/>
    </xf>
    <xf numFmtId="164" fontId="11" fillId="0" borderId="10" xfId="0" applyNumberFormat="1" applyFont="1" applyBorder="1" applyAlignment="1">
      <alignment vertical="center" wrapText="1"/>
    </xf>
    <xf numFmtId="164" fontId="11" fillId="0" borderId="16" xfId="0" applyNumberFormat="1" applyFont="1" applyBorder="1" applyAlignment="1">
      <alignment horizontal="right" wrapText="1"/>
    </xf>
    <xf numFmtId="164" fontId="64" fillId="33" borderId="10" xfId="0" applyNumberFormat="1" applyFont="1" applyFill="1" applyBorder="1" applyAlignment="1">
      <alignment horizontal="right" vertical="center" wrapText="1"/>
    </xf>
    <xf numFmtId="164" fontId="64" fillId="0" borderId="10" xfId="0" applyNumberFormat="1" applyFont="1" applyBorder="1" applyAlignment="1">
      <alignment horizontal="right" vertical="center" wrapText="1"/>
    </xf>
    <xf numFmtId="164" fontId="64" fillId="0" borderId="16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top" wrapText="1"/>
    </xf>
    <xf numFmtId="0" fontId="64" fillId="33" borderId="13" xfId="0" applyFont="1" applyFill="1" applyBorder="1" applyAlignment="1">
      <alignment vertical="top" wrapText="1"/>
    </xf>
    <xf numFmtId="164" fontId="52" fillId="33" borderId="13" xfId="0" applyNumberFormat="1" applyFont="1" applyFill="1" applyBorder="1" applyAlignment="1">
      <alignment horizontal="right" vertical="center" wrapText="1"/>
    </xf>
    <xf numFmtId="164" fontId="64" fillId="33" borderId="13" xfId="0" applyNumberFormat="1" applyFont="1" applyFill="1" applyBorder="1" applyAlignment="1">
      <alignment vertical="center" wrapText="1"/>
    </xf>
    <xf numFmtId="164" fontId="21" fillId="33" borderId="13" xfId="0" applyNumberFormat="1" applyFont="1" applyFill="1" applyBorder="1" applyAlignment="1">
      <alignment horizontal="right" vertical="center" wrapText="1"/>
    </xf>
    <xf numFmtId="164" fontId="64" fillId="33" borderId="14" xfId="0" applyNumberFormat="1" applyFont="1" applyFill="1" applyBorder="1" applyAlignment="1">
      <alignment vertical="center" wrapText="1"/>
    </xf>
    <xf numFmtId="0" fontId="52" fillId="33" borderId="15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52" fillId="33" borderId="10" xfId="0" applyNumberFormat="1" applyFont="1" applyFill="1" applyBorder="1" applyAlignment="1">
      <alignment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4" fontId="21" fillId="33" borderId="16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vertical="top" wrapText="1"/>
    </xf>
    <xf numFmtId="0" fontId="64" fillId="33" borderId="15" xfId="0" applyFont="1" applyFill="1" applyBorder="1" applyAlignment="1">
      <alignment horizontal="center" vertical="top" wrapText="1"/>
    </xf>
    <xf numFmtId="164" fontId="64" fillId="33" borderId="10" xfId="0" applyNumberFormat="1" applyFont="1" applyFill="1" applyBorder="1" applyAlignment="1">
      <alignment/>
    </xf>
    <xf numFmtId="0" fontId="52" fillId="33" borderId="15" xfId="0" applyFont="1" applyFill="1" applyBorder="1" applyAlignment="1">
      <alignment horizontal="center" vertical="top" wrapText="1"/>
    </xf>
    <xf numFmtId="164" fontId="52" fillId="33" borderId="10" xfId="0" applyNumberFormat="1" applyFont="1" applyFill="1" applyBorder="1" applyAlignment="1">
      <alignment/>
    </xf>
    <xf numFmtId="164" fontId="64" fillId="0" borderId="1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164" fontId="64" fillId="0" borderId="16" xfId="0" applyNumberFormat="1" applyFont="1" applyBorder="1" applyAlignment="1">
      <alignment horizontal="left" vertical="center" wrapText="1"/>
    </xf>
    <xf numFmtId="0" fontId="11" fillId="34" borderId="26" xfId="0" applyFont="1" applyFill="1" applyBorder="1" applyAlignment="1">
      <alignment horizontal="left" vertical="top" wrapText="1"/>
    </xf>
    <xf numFmtId="164" fontId="11" fillId="34" borderId="26" xfId="0" applyNumberFormat="1" applyFont="1" applyFill="1" applyBorder="1" applyAlignment="1">
      <alignment horizontal="left" vertical="top" wrapText="1"/>
    </xf>
    <xf numFmtId="164" fontId="11" fillId="34" borderId="26" xfId="0" applyNumberFormat="1" applyFont="1" applyFill="1" applyBorder="1" applyAlignment="1">
      <alignment vertical="top" wrapText="1"/>
    </xf>
    <xf numFmtId="0" fontId="52" fillId="33" borderId="24" xfId="0" applyFont="1" applyFill="1" applyBorder="1" applyAlignment="1">
      <alignment vertical="top" wrapText="1"/>
    </xf>
    <xf numFmtId="0" fontId="52" fillId="33" borderId="23" xfId="0" applyFont="1" applyFill="1" applyBorder="1" applyAlignment="1">
      <alignment vertical="top" wrapText="1"/>
    </xf>
    <xf numFmtId="164" fontId="52" fillId="33" borderId="23" xfId="0" applyNumberFormat="1" applyFont="1" applyFill="1" applyBorder="1" applyAlignment="1">
      <alignment vertical="center" wrapText="1"/>
    </xf>
    <xf numFmtId="164" fontId="64" fillId="33" borderId="23" xfId="0" applyNumberFormat="1" applyFont="1" applyFill="1" applyBorder="1" applyAlignment="1">
      <alignment horizontal="right" vertical="center" wrapText="1"/>
    </xf>
    <xf numFmtId="164" fontId="21" fillId="33" borderId="23" xfId="0" applyNumberFormat="1" applyFont="1" applyFill="1" applyBorder="1" applyAlignment="1">
      <alignment horizontal="right" vertical="center" wrapText="1"/>
    </xf>
    <xf numFmtId="164" fontId="21" fillId="33" borderId="25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O297" comment="" totalsRowShown="0">
  <autoFilter ref="A1:O297"/>
  <tableColumns count="15">
    <tableColumn id="1" name="Column1"/>
    <tableColumn id="2" name="Vrsta rashoda"/>
    <tableColumn id="3" name="Iznos rashoda: Ukupan iznos rashoda"/>
    <tableColumn id="4" name="Iznos prihoda: Ukupan iznos prihoda"/>
    <tableColumn id="5" name="RAZLIKA: PRIHODI - RASHODI = razlika"/>
    <tableColumn id="6" name="Izvor prihoda: Grad Rijeka"/>
    <tableColumn id="7" name="Izvor prihoda: Ministarstvo kulture"/>
    <tableColumn id="8" name="Izvor prihoda: Primosrko-goranska županija"/>
    <tableColumn id="9" name="Izvor prihoda: Prihodi od ulaznica"/>
    <tableColumn id="10" name="Izvor prihoda: Prihodi HZZ - stručno osposobljavanje"/>
    <tableColumn id="11" name="Izvor prihoda: Vlastiti prihodi - prodani proizvodi"/>
    <tableColumn id="12" name="Izvor prihoda: Vlastiti prihodi - pružene usluge"/>
    <tableColumn id="13" name="Izvor prihoda: Vlastiti prihodi - iznajmljivanja prostora"/>
    <tableColumn id="14" name="Izvor prihoda: Vlastiti prihodi - od financijske imovine"/>
    <tableColumn id="15" name="Izvor prihoda: Donacij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1:IV2"/>
    </sheetView>
  </sheetViews>
  <sheetFormatPr defaultColWidth="9.140625" defaultRowHeight="15"/>
  <cols>
    <col min="1" max="1" width="11.00390625" style="1" customWidth="1"/>
    <col min="2" max="2" width="52.00390625" style="1" customWidth="1"/>
    <col min="3" max="3" width="35.28125" style="14" customWidth="1"/>
    <col min="4" max="4" width="35.00390625" style="15" customWidth="1"/>
    <col min="5" max="5" width="36.00390625" style="16" customWidth="1"/>
    <col min="6" max="6" width="25.7109375" style="15" customWidth="1"/>
    <col min="7" max="7" width="33.57421875" style="15" customWidth="1"/>
    <col min="8" max="8" width="41.140625" style="15" customWidth="1"/>
    <col min="9" max="9" width="32.421875" style="15" customWidth="1"/>
    <col min="10" max="10" width="48.8515625" style="15" customWidth="1"/>
    <col min="11" max="11" width="46.00390625" style="15" customWidth="1"/>
    <col min="12" max="12" width="44.00390625" style="15" customWidth="1"/>
    <col min="13" max="13" width="50.57421875" style="15" customWidth="1"/>
    <col min="14" max="14" width="50.421875" style="15" customWidth="1"/>
    <col min="15" max="15" width="23.421875" style="15" customWidth="1"/>
    <col min="16" max="16" width="9.140625" style="1" customWidth="1"/>
    <col min="17" max="17" width="12.28125" style="1" bestFit="1" customWidth="1"/>
    <col min="18" max="16384" width="9.140625" style="1" customWidth="1"/>
  </cols>
  <sheetData>
    <row r="1" spans="1:16" s="2" customFormat="1" ht="15.75" thickBot="1">
      <c r="A1" s="242" t="s">
        <v>212</v>
      </c>
      <c r="B1" s="242" t="s">
        <v>0</v>
      </c>
      <c r="C1" s="243" t="s">
        <v>200</v>
      </c>
      <c r="D1" s="243" t="s">
        <v>201</v>
      </c>
      <c r="E1" s="243" t="s">
        <v>199</v>
      </c>
      <c r="F1" s="244" t="s">
        <v>202</v>
      </c>
      <c r="G1" s="244" t="s">
        <v>203</v>
      </c>
      <c r="H1" s="244" t="s">
        <v>204</v>
      </c>
      <c r="I1" s="244" t="s">
        <v>205</v>
      </c>
      <c r="J1" s="244" t="s">
        <v>206</v>
      </c>
      <c r="K1" s="244" t="s">
        <v>207</v>
      </c>
      <c r="L1" s="244" t="s">
        <v>208</v>
      </c>
      <c r="M1" s="244" t="s">
        <v>209</v>
      </c>
      <c r="N1" s="244" t="s">
        <v>210</v>
      </c>
      <c r="O1" s="244" t="s">
        <v>211</v>
      </c>
      <c r="P1" s="13"/>
    </row>
    <row r="2" spans="1:16" s="2" customFormat="1" ht="15.75" thickTop="1">
      <c r="A2" s="52" t="s">
        <v>1</v>
      </c>
      <c r="B2" s="53" t="s">
        <v>2</v>
      </c>
      <c r="C2" s="54"/>
      <c r="D2" s="55"/>
      <c r="E2" s="56"/>
      <c r="F2" s="57" t="s">
        <v>52</v>
      </c>
      <c r="G2" s="57"/>
      <c r="H2" s="57"/>
      <c r="I2" s="57"/>
      <c r="J2" s="57"/>
      <c r="K2" s="57"/>
      <c r="L2" s="57"/>
      <c r="M2" s="57"/>
      <c r="N2" s="57"/>
      <c r="O2" s="58" t="s">
        <v>198</v>
      </c>
      <c r="P2" s="13"/>
    </row>
    <row r="3" spans="1:16" s="4" customFormat="1" ht="15">
      <c r="A3" s="137"/>
      <c r="B3" s="138" t="s">
        <v>3</v>
      </c>
      <c r="C3" s="139"/>
      <c r="D3" s="140">
        <f>F3</f>
        <v>1753589.89</v>
      </c>
      <c r="E3" s="61"/>
      <c r="F3" s="62">
        <v>1753589.89</v>
      </c>
      <c r="G3" s="62"/>
      <c r="H3" s="62"/>
      <c r="I3" s="62"/>
      <c r="J3" s="62"/>
      <c r="K3" s="62"/>
      <c r="L3" s="62"/>
      <c r="M3" s="62"/>
      <c r="N3" s="62"/>
      <c r="O3" s="63"/>
      <c r="P3" s="50"/>
    </row>
    <row r="4" spans="1:16" s="4" customFormat="1" ht="15">
      <c r="A4" s="141"/>
      <c r="B4" s="142" t="s">
        <v>4</v>
      </c>
      <c r="C4" s="143">
        <f>SUM(F4:O4)</f>
        <v>1749189.89</v>
      </c>
      <c r="D4" s="140"/>
      <c r="E4" s="66"/>
      <c r="F4" s="67">
        <v>1749189.89</v>
      </c>
      <c r="G4" s="62"/>
      <c r="H4" s="62"/>
      <c r="I4" s="62"/>
      <c r="J4" s="62"/>
      <c r="K4" s="62"/>
      <c r="L4" s="62"/>
      <c r="M4" s="62"/>
      <c r="N4" s="62"/>
      <c r="O4" s="63"/>
      <c r="P4" s="50"/>
    </row>
    <row r="5" spans="1:16" s="7" customFormat="1" ht="15">
      <c r="A5" s="59"/>
      <c r="B5" s="60" t="s">
        <v>46</v>
      </c>
      <c r="C5" s="61"/>
      <c r="D5" s="61"/>
      <c r="E5" s="61"/>
      <c r="F5" s="62">
        <f>F3</f>
        <v>1753589.89</v>
      </c>
      <c r="G5" s="62"/>
      <c r="H5" s="62"/>
      <c r="I5" s="62"/>
      <c r="J5" s="62"/>
      <c r="K5" s="62"/>
      <c r="L5" s="62"/>
      <c r="M5" s="62"/>
      <c r="N5" s="62"/>
      <c r="O5" s="63"/>
      <c r="P5" s="19"/>
    </row>
    <row r="6" spans="1:16" s="8" customFormat="1" ht="15">
      <c r="A6" s="64"/>
      <c r="B6" s="65" t="s">
        <v>51</v>
      </c>
      <c r="C6" s="66"/>
      <c r="D6" s="61"/>
      <c r="E6" s="66"/>
      <c r="F6" s="67">
        <f>F4</f>
        <v>1749189.89</v>
      </c>
      <c r="G6" s="67"/>
      <c r="H6" s="67"/>
      <c r="I6" s="67"/>
      <c r="J6" s="67"/>
      <c r="K6" s="67"/>
      <c r="L6" s="67"/>
      <c r="M6" s="67"/>
      <c r="N6" s="67"/>
      <c r="O6" s="68"/>
      <c r="P6" s="37"/>
    </row>
    <row r="7" spans="1:16" s="8" customFormat="1" ht="15">
      <c r="A7" s="64"/>
      <c r="B7" s="65" t="s">
        <v>51</v>
      </c>
      <c r="C7" s="66">
        <f>C4</f>
        <v>1749189.89</v>
      </c>
      <c r="D7" s="61">
        <f>D3</f>
        <v>1753589.89</v>
      </c>
      <c r="E7" s="66">
        <f>D7-C7</f>
        <v>4400</v>
      </c>
      <c r="F7" s="69">
        <f>F5-F6</f>
        <v>4400</v>
      </c>
      <c r="G7" s="67"/>
      <c r="H7" s="67"/>
      <c r="I7" s="67"/>
      <c r="J7" s="67"/>
      <c r="K7" s="67"/>
      <c r="L7" s="67"/>
      <c r="M7" s="67"/>
      <c r="N7" s="67"/>
      <c r="O7" s="68"/>
      <c r="P7" s="37"/>
    </row>
    <row r="8" spans="1:16" s="2" customFormat="1" ht="15.75" thickBot="1">
      <c r="A8" s="144"/>
      <c r="B8" s="70" t="s">
        <v>5</v>
      </c>
      <c r="C8" s="71"/>
      <c r="D8" s="72"/>
      <c r="E8" s="73"/>
      <c r="F8" s="74"/>
      <c r="G8" s="75"/>
      <c r="H8" s="75"/>
      <c r="I8" s="75"/>
      <c r="J8" s="72"/>
      <c r="K8" s="75"/>
      <c r="L8" s="75"/>
      <c r="M8" s="75"/>
      <c r="N8" s="75"/>
      <c r="O8" s="76"/>
      <c r="P8" s="13"/>
    </row>
    <row r="9" spans="1:15" s="6" customFormat="1" ht="15.75" thickTop="1">
      <c r="A9" s="77" t="s">
        <v>6</v>
      </c>
      <c r="B9" s="53" t="s">
        <v>7</v>
      </c>
      <c r="C9" s="210"/>
      <c r="D9" s="211"/>
      <c r="E9" s="212"/>
      <c r="F9" s="211"/>
      <c r="G9" s="211"/>
      <c r="H9" s="211"/>
      <c r="I9" s="211"/>
      <c r="J9" s="211"/>
      <c r="K9" s="211"/>
      <c r="L9" s="211"/>
      <c r="M9" s="211"/>
      <c r="N9" s="211"/>
      <c r="O9" s="213"/>
    </row>
    <row r="10" spans="1:15" s="7" customFormat="1" ht="15" customHeight="1">
      <c r="A10" s="145">
        <v>3211</v>
      </c>
      <c r="B10" s="146" t="s">
        <v>8</v>
      </c>
      <c r="C10" s="147">
        <f aca="true" t="shared" si="0" ref="C10:C36">SUM(F10:O10)</f>
        <v>1109</v>
      </c>
      <c r="D10" s="148"/>
      <c r="E10" s="148"/>
      <c r="F10" s="16"/>
      <c r="G10" s="67"/>
      <c r="H10" s="67"/>
      <c r="I10" s="67"/>
      <c r="J10" s="149"/>
      <c r="K10" s="150">
        <v>1109</v>
      </c>
      <c r="L10" s="151"/>
      <c r="M10" s="151"/>
      <c r="N10" s="151"/>
      <c r="O10" s="68"/>
    </row>
    <row r="11" spans="1:15" s="7" customFormat="1" ht="15" customHeight="1">
      <c r="A11" s="145">
        <v>3212</v>
      </c>
      <c r="B11" s="146" t="s">
        <v>9</v>
      </c>
      <c r="C11" s="147">
        <f t="shared" si="0"/>
        <v>52188</v>
      </c>
      <c r="D11" s="148"/>
      <c r="E11" s="148"/>
      <c r="F11" s="67">
        <v>52188</v>
      </c>
      <c r="G11" s="67"/>
      <c r="H11" s="67"/>
      <c r="I11" s="152"/>
      <c r="J11" s="149"/>
      <c r="K11" s="150"/>
      <c r="L11" s="151"/>
      <c r="M11" s="151"/>
      <c r="N11" s="151"/>
      <c r="O11" s="68"/>
    </row>
    <row r="12" spans="1:15" s="7" customFormat="1" ht="15" customHeight="1">
      <c r="A12" s="145">
        <v>3213</v>
      </c>
      <c r="B12" s="146" t="s">
        <v>10</v>
      </c>
      <c r="C12" s="147">
        <f t="shared" si="0"/>
        <v>8870.5</v>
      </c>
      <c r="D12" s="148"/>
      <c r="E12" s="148"/>
      <c r="F12" s="67">
        <v>6950</v>
      </c>
      <c r="G12" s="67"/>
      <c r="H12" s="67"/>
      <c r="I12" s="152"/>
      <c r="J12" s="149"/>
      <c r="K12" s="150">
        <v>1920.5</v>
      </c>
      <c r="L12" s="150"/>
      <c r="M12" s="151"/>
      <c r="N12" s="151"/>
      <c r="O12" s="68"/>
    </row>
    <row r="13" spans="1:15" s="7" customFormat="1" ht="15" customHeight="1">
      <c r="A13" s="145">
        <v>3214</v>
      </c>
      <c r="B13" s="146" t="s">
        <v>11</v>
      </c>
      <c r="C13" s="147">
        <f t="shared" si="0"/>
        <v>1139</v>
      </c>
      <c r="D13" s="148"/>
      <c r="E13" s="148"/>
      <c r="F13" s="16"/>
      <c r="G13" s="67"/>
      <c r="H13" s="67"/>
      <c r="I13" s="67"/>
      <c r="J13" s="149"/>
      <c r="K13" s="150">
        <v>1139</v>
      </c>
      <c r="L13" s="151"/>
      <c r="M13" s="149"/>
      <c r="N13" s="151"/>
      <c r="O13" s="68"/>
    </row>
    <row r="14" spans="1:15" s="7" customFormat="1" ht="15" customHeight="1">
      <c r="A14" s="145">
        <v>3221</v>
      </c>
      <c r="B14" s="146" t="s">
        <v>12</v>
      </c>
      <c r="C14" s="147">
        <f t="shared" si="0"/>
        <v>33987.7</v>
      </c>
      <c r="D14" s="148"/>
      <c r="E14" s="148"/>
      <c r="F14" s="67">
        <v>33987.7</v>
      </c>
      <c r="G14" s="67"/>
      <c r="H14" s="67"/>
      <c r="I14" s="152"/>
      <c r="J14" s="149"/>
      <c r="K14" s="149"/>
      <c r="L14" s="151"/>
      <c r="M14" s="151"/>
      <c r="N14" s="151"/>
      <c r="O14" s="68"/>
    </row>
    <row r="15" spans="1:15" s="7" customFormat="1" ht="15" customHeight="1">
      <c r="A15" s="145">
        <v>3223</v>
      </c>
      <c r="B15" s="146" t="s">
        <v>13</v>
      </c>
      <c r="C15" s="147">
        <f t="shared" si="0"/>
        <v>111401.35</v>
      </c>
      <c r="D15" s="148"/>
      <c r="E15" s="148"/>
      <c r="F15" s="67">
        <v>111401.35</v>
      </c>
      <c r="G15" s="67"/>
      <c r="H15" s="67"/>
      <c r="I15" s="152"/>
      <c r="J15" s="149"/>
      <c r="K15" s="149"/>
      <c r="L15" s="151"/>
      <c r="M15" s="151"/>
      <c r="N15" s="151"/>
      <c r="O15" s="68"/>
    </row>
    <row r="16" spans="1:15" s="7" customFormat="1" ht="15" customHeight="1">
      <c r="A16" s="145">
        <v>3225</v>
      </c>
      <c r="B16" s="146" t="s">
        <v>14</v>
      </c>
      <c r="C16" s="147">
        <f t="shared" si="0"/>
        <v>2519.57</v>
      </c>
      <c r="D16" s="148"/>
      <c r="E16" s="148"/>
      <c r="F16" s="16"/>
      <c r="G16" s="67"/>
      <c r="H16" s="67"/>
      <c r="I16" s="152"/>
      <c r="J16" s="149"/>
      <c r="K16" s="150">
        <v>1137.17</v>
      </c>
      <c r="L16" s="151"/>
      <c r="M16" s="150">
        <v>1382.4</v>
      </c>
      <c r="N16" s="150"/>
      <c r="O16" s="68"/>
    </row>
    <row r="17" spans="1:15" s="7" customFormat="1" ht="15" customHeight="1">
      <c r="A17" s="145">
        <v>3227</v>
      </c>
      <c r="B17" s="146" t="s">
        <v>78</v>
      </c>
      <c r="C17" s="147">
        <f t="shared" si="0"/>
        <v>199.2</v>
      </c>
      <c r="D17" s="148"/>
      <c r="E17" s="148"/>
      <c r="F17" s="67">
        <v>199.2</v>
      </c>
      <c r="G17" s="67"/>
      <c r="H17" s="67"/>
      <c r="I17" s="152"/>
      <c r="J17" s="149"/>
      <c r="K17" s="150"/>
      <c r="L17" s="151"/>
      <c r="M17" s="151"/>
      <c r="N17" s="150"/>
      <c r="O17" s="68"/>
    </row>
    <row r="18" spans="1:15" s="7" customFormat="1" ht="15" customHeight="1">
      <c r="A18" s="145">
        <v>3231</v>
      </c>
      <c r="B18" s="146" t="s">
        <v>15</v>
      </c>
      <c r="C18" s="147">
        <f t="shared" si="0"/>
        <v>45012.6</v>
      </c>
      <c r="D18" s="148"/>
      <c r="E18" s="148"/>
      <c r="F18" s="67">
        <v>45012.6</v>
      </c>
      <c r="G18" s="67"/>
      <c r="H18" s="67"/>
      <c r="I18" s="16"/>
      <c r="J18" s="149"/>
      <c r="K18" s="149"/>
      <c r="L18" s="151"/>
      <c r="M18" s="151"/>
      <c r="N18" s="151"/>
      <c r="O18" s="68"/>
    </row>
    <row r="19" spans="1:15" s="7" customFormat="1" ht="15" customHeight="1">
      <c r="A19" s="145">
        <v>3232</v>
      </c>
      <c r="B19" s="146" t="s">
        <v>16</v>
      </c>
      <c r="C19" s="147">
        <f t="shared" si="0"/>
        <v>21330.66</v>
      </c>
      <c r="D19" s="148"/>
      <c r="E19" s="148"/>
      <c r="F19" s="67">
        <v>21330.66</v>
      </c>
      <c r="G19" s="67"/>
      <c r="H19" s="67"/>
      <c r="I19" s="16"/>
      <c r="J19" s="149"/>
      <c r="K19" s="149"/>
      <c r="L19" s="151"/>
      <c r="M19" s="151"/>
      <c r="N19" s="151"/>
      <c r="O19" s="68"/>
    </row>
    <row r="20" spans="1:15" s="7" customFormat="1" ht="15" customHeight="1">
      <c r="A20" s="145">
        <v>3233</v>
      </c>
      <c r="B20" s="146" t="s">
        <v>17</v>
      </c>
      <c r="C20" s="147">
        <f t="shared" si="0"/>
        <v>4493.5</v>
      </c>
      <c r="D20" s="148"/>
      <c r="E20" s="148"/>
      <c r="F20" s="67">
        <v>4493.5</v>
      </c>
      <c r="G20" s="67"/>
      <c r="H20" s="67"/>
      <c r="I20" s="16"/>
      <c r="J20" s="149"/>
      <c r="K20" s="149"/>
      <c r="L20" s="151"/>
      <c r="M20" s="151"/>
      <c r="N20" s="151"/>
      <c r="O20" s="68"/>
    </row>
    <row r="21" spans="1:15" s="7" customFormat="1" ht="15" customHeight="1">
      <c r="A21" s="145">
        <v>3234</v>
      </c>
      <c r="B21" s="146" t="s">
        <v>18</v>
      </c>
      <c r="C21" s="147">
        <f t="shared" si="0"/>
        <v>101324.21</v>
      </c>
      <c r="D21" s="148"/>
      <c r="E21" s="148"/>
      <c r="F21" s="67">
        <v>99461.21</v>
      </c>
      <c r="G21" s="67"/>
      <c r="H21" s="67"/>
      <c r="I21" s="16"/>
      <c r="J21" s="149"/>
      <c r="K21" s="151"/>
      <c r="L21" s="150"/>
      <c r="M21" s="151">
        <v>1863</v>
      </c>
      <c r="N21" s="151"/>
      <c r="O21" s="68"/>
    </row>
    <row r="22" spans="1:15" s="7" customFormat="1" ht="15" customHeight="1">
      <c r="A22" s="145" t="s">
        <v>19</v>
      </c>
      <c r="B22" s="146" t="s">
        <v>20</v>
      </c>
      <c r="C22" s="147">
        <f t="shared" si="0"/>
        <v>618.75</v>
      </c>
      <c r="D22" s="148"/>
      <c r="E22" s="148"/>
      <c r="F22" s="67"/>
      <c r="G22" s="67"/>
      <c r="H22" s="67"/>
      <c r="I22" s="16"/>
      <c r="J22" s="149"/>
      <c r="K22" s="151">
        <v>618.75</v>
      </c>
      <c r="L22" s="151"/>
      <c r="M22" s="151"/>
      <c r="N22" s="151"/>
      <c r="O22" s="68"/>
    </row>
    <row r="23" spans="1:15" s="7" customFormat="1" ht="15" customHeight="1">
      <c r="A23" s="145">
        <v>3237</v>
      </c>
      <c r="B23" s="146" t="s">
        <v>21</v>
      </c>
      <c r="C23" s="147">
        <f t="shared" si="0"/>
        <v>65989.34</v>
      </c>
      <c r="D23" s="148"/>
      <c r="E23" s="148"/>
      <c r="F23" s="67">
        <v>65989.34</v>
      </c>
      <c r="G23" s="67"/>
      <c r="H23" s="67"/>
      <c r="I23" s="16"/>
      <c r="J23" s="149"/>
      <c r="K23" s="149"/>
      <c r="L23" s="151"/>
      <c r="M23" s="151"/>
      <c r="N23" s="151"/>
      <c r="O23" s="68"/>
    </row>
    <row r="24" spans="1:15" s="7" customFormat="1" ht="15" customHeight="1">
      <c r="A24" s="145">
        <v>3238</v>
      </c>
      <c r="B24" s="146" t="s">
        <v>22</v>
      </c>
      <c r="C24" s="147">
        <f t="shared" si="0"/>
        <v>14400</v>
      </c>
      <c r="D24" s="148"/>
      <c r="E24" s="66"/>
      <c r="F24" s="67">
        <v>14400</v>
      </c>
      <c r="G24" s="67"/>
      <c r="H24" s="67"/>
      <c r="I24" s="16"/>
      <c r="J24" s="149"/>
      <c r="K24" s="149"/>
      <c r="L24" s="151"/>
      <c r="M24" s="151"/>
      <c r="N24" s="151"/>
      <c r="O24" s="68"/>
    </row>
    <row r="25" spans="1:15" s="7" customFormat="1" ht="15" customHeight="1">
      <c r="A25" s="145">
        <v>3239</v>
      </c>
      <c r="B25" s="146" t="s">
        <v>23</v>
      </c>
      <c r="C25" s="147">
        <f t="shared" si="0"/>
        <v>34385.63</v>
      </c>
      <c r="D25" s="148"/>
      <c r="E25" s="66"/>
      <c r="F25" s="67">
        <v>34385.63</v>
      </c>
      <c r="G25" s="67"/>
      <c r="H25" s="67"/>
      <c r="I25" s="16"/>
      <c r="J25" s="149"/>
      <c r="K25" s="149"/>
      <c r="L25" s="151"/>
      <c r="M25" s="151"/>
      <c r="N25" s="151"/>
      <c r="O25" s="68"/>
    </row>
    <row r="26" spans="1:15" s="7" customFormat="1" ht="15" customHeight="1">
      <c r="A26" s="145">
        <v>3241</v>
      </c>
      <c r="B26" s="146" t="s">
        <v>24</v>
      </c>
      <c r="C26" s="147">
        <f t="shared" si="0"/>
        <v>14205.1</v>
      </c>
      <c r="D26" s="148"/>
      <c r="E26" s="66"/>
      <c r="F26" s="67"/>
      <c r="G26" s="67"/>
      <c r="H26" s="67"/>
      <c r="I26" s="16"/>
      <c r="J26" s="151">
        <v>10435.1</v>
      </c>
      <c r="K26" s="151">
        <v>3770</v>
      </c>
      <c r="L26" s="151"/>
      <c r="M26" s="151"/>
      <c r="N26" s="151"/>
      <c r="O26" s="68"/>
    </row>
    <row r="27" spans="1:15" s="7" customFormat="1" ht="15" customHeight="1">
      <c r="A27" s="145">
        <v>3292</v>
      </c>
      <c r="B27" s="146" t="s">
        <v>25</v>
      </c>
      <c r="C27" s="147">
        <f t="shared" si="0"/>
        <v>1440</v>
      </c>
      <c r="D27" s="148"/>
      <c r="E27" s="66"/>
      <c r="F27" s="67">
        <v>1440</v>
      </c>
      <c r="G27" s="67"/>
      <c r="H27" s="67"/>
      <c r="I27" s="16"/>
      <c r="J27" s="149"/>
      <c r="K27" s="149"/>
      <c r="L27" s="151"/>
      <c r="M27" s="151"/>
      <c r="N27" s="151"/>
      <c r="O27" s="68"/>
    </row>
    <row r="28" spans="1:15" s="7" customFormat="1" ht="15" customHeight="1">
      <c r="A28" s="145">
        <v>3293</v>
      </c>
      <c r="B28" s="146" t="s">
        <v>26</v>
      </c>
      <c r="C28" s="147">
        <f t="shared" si="0"/>
        <v>2846.58</v>
      </c>
      <c r="D28" s="148"/>
      <c r="E28" s="66"/>
      <c r="F28" s="67"/>
      <c r="G28" s="67"/>
      <c r="H28" s="67"/>
      <c r="I28" s="67"/>
      <c r="J28" s="149"/>
      <c r="K28" s="151">
        <v>2846.58</v>
      </c>
      <c r="L28" s="150"/>
      <c r="M28" s="151"/>
      <c r="N28" s="151"/>
      <c r="O28" s="68"/>
    </row>
    <row r="29" spans="1:15" s="7" customFormat="1" ht="15" customHeight="1">
      <c r="A29" s="145">
        <v>3294</v>
      </c>
      <c r="B29" s="146" t="s">
        <v>27</v>
      </c>
      <c r="C29" s="147">
        <f t="shared" si="0"/>
        <v>160</v>
      </c>
      <c r="D29" s="148"/>
      <c r="E29" s="78"/>
      <c r="F29" s="153"/>
      <c r="G29" s="16"/>
      <c r="H29" s="16"/>
      <c r="I29" s="16"/>
      <c r="J29" s="149"/>
      <c r="K29" s="150">
        <v>160</v>
      </c>
      <c r="L29" s="127"/>
      <c r="M29" s="127"/>
      <c r="N29" s="151"/>
      <c r="O29" s="154"/>
    </row>
    <row r="30" spans="1:15" s="7" customFormat="1" ht="15" customHeight="1">
      <c r="A30" s="145">
        <v>3295</v>
      </c>
      <c r="B30" s="146" t="s">
        <v>28</v>
      </c>
      <c r="C30" s="147">
        <f t="shared" si="0"/>
        <v>64.38</v>
      </c>
      <c r="D30" s="148"/>
      <c r="E30" s="78"/>
      <c r="F30" s="153"/>
      <c r="G30" s="16"/>
      <c r="H30" s="16"/>
      <c r="I30" s="16"/>
      <c r="J30" s="149"/>
      <c r="K30" s="151">
        <v>64.38</v>
      </c>
      <c r="L30" s="127"/>
      <c r="M30" s="127"/>
      <c r="N30" s="150"/>
      <c r="O30" s="154"/>
    </row>
    <row r="31" spans="1:15" s="7" customFormat="1" ht="15" customHeight="1">
      <c r="A31" s="145">
        <v>3296</v>
      </c>
      <c r="B31" s="146" t="s">
        <v>79</v>
      </c>
      <c r="C31" s="147">
        <f t="shared" si="0"/>
        <v>1895</v>
      </c>
      <c r="D31" s="148"/>
      <c r="E31" s="78"/>
      <c r="F31" s="153">
        <v>1895</v>
      </c>
      <c r="G31" s="16"/>
      <c r="H31" s="16"/>
      <c r="I31" s="16"/>
      <c r="J31" s="149"/>
      <c r="K31" s="151"/>
      <c r="L31" s="127"/>
      <c r="M31" s="127"/>
      <c r="N31" s="150"/>
      <c r="O31" s="154"/>
    </row>
    <row r="32" spans="1:15" s="7" customFormat="1" ht="15" customHeight="1">
      <c r="A32" s="145">
        <v>3299</v>
      </c>
      <c r="B32" s="146" t="s">
        <v>29</v>
      </c>
      <c r="C32" s="147">
        <f t="shared" si="0"/>
        <v>30</v>
      </c>
      <c r="D32" s="148"/>
      <c r="E32" s="78"/>
      <c r="F32" s="153"/>
      <c r="G32" s="16"/>
      <c r="H32" s="16"/>
      <c r="I32" s="16"/>
      <c r="J32" s="149"/>
      <c r="K32" s="150">
        <v>30</v>
      </c>
      <c r="L32" s="127"/>
      <c r="M32" s="127"/>
      <c r="N32" s="149"/>
      <c r="O32" s="154"/>
    </row>
    <row r="33" spans="1:15" s="7" customFormat="1" ht="15" customHeight="1">
      <c r="A33" s="145">
        <v>3431</v>
      </c>
      <c r="B33" s="146" t="s">
        <v>30</v>
      </c>
      <c r="C33" s="147">
        <f t="shared" si="0"/>
        <v>781.18</v>
      </c>
      <c r="D33" s="148"/>
      <c r="E33" s="78"/>
      <c r="F33" s="67">
        <v>781.18</v>
      </c>
      <c r="G33" s="16"/>
      <c r="H33" s="16"/>
      <c r="I33" s="16"/>
      <c r="J33" s="149"/>
      <c r="K33" s="149"/>
      <c r="L33" s="127"/>
      <c r="M33" s="127"/>
      <c r="N33" s="127"/>
      <c r="O33" s="154"/>
    </row>
    <row r="34" spans="1:15" s="7" customFormat="1" ht="15" customHeight="1">
      <c r="A34" s="145">
        <v>3432</v>
      </c>
      <c r="B34" s="146" t="s">
        <v>31</v>
      </c>
      <c r="C34" s="147">
        <f t="shared" si="0"/>
        <v>2236.13</v>
      </c>
      <c r="D34" s="148"/>
      <c r="E34" s="78"/>
      <c r="F34" s="153"/>
      <c r="G34" s="16"/>
      <c r="H34" s="16"/>
      <c r="I34" s="67"/>
      <c r="J34" s="149"/>
      <c r="K34" s="151">
        <v>2236.13</v>
      </c>
      <c r="L34" s="151"/>
      <c r="M34" s="151"/>
      <c r="N34" s="151"/>
      <c r="O34" s="154"/>
    </row>
    <row r="35" spans="1:16" s="7" customFormat="1" ht="15" customHeight="1">
      <c r="A35" s="145">
        <v>3433</v>
      </c>
      <c r="B35" s="146" t="s">
        <v>32</v>
      </c>
      <c r="C35" s="147">
        <f t="shared" si="0"/>
        <v>546.12</v>
      </c>
      <c r="D35" s="148"/>
      <c r="E35" s="78"/>
      <c r="F35" s="153"/>
      <c r="G35" s="16"/>
      <c r="H35" s="16"/>
      <c r="I35" s="16"/>
      <c r="J35" s="152"/>
      <c r="K35" s="67">
        <v>77.04</v>
      </c>
      <c r="L35" s="67"/>
      <c r="M35" s="16"/>
      <c r="N35" s="67">
        <v>469.08</v>
      </c>
      <c r="O35" s="154"/>
      <c r="P35" s="19"/>
    </row>
    <row r="36" spans="1:16" s="7" customFormat="1" ht="15" customHeight="1">
      <c r="A36" s="145">
        <v>3434</v>
      </c>
      <c r="B36" s="146" t="s">
        <v>80</v>
      </c>
      <c r="C36" s="147">
        <f t="shared" si="0"/>
        <v>233.87</v>
      </c>
      <c r="D36" s="148"/>
      <c r="E36" s="78"/>
      <c r="F36" s="153"/>
      <c r="G36" s="16"/>
      <c r="H36" s="16"/>
      <c r="I36" s="16"/>
      <c r="J36" s="152"/>
      <c r="K36" s="67">
        <v>233.87</v>
      </c>
      <c r="L36" s="67"/>
      <c r="M36" s="16"/>
      <c r="N36" s="67"/>
      <c r="O36" s="154"/>
      <c r="P36" s="19"/>
    </row>
    <row r="37" spans="1:16" s="21" customFormat="1" ht="16.5" customHeight="1">
      <c r="A37" s="59"/>
      <c r="B37" s="60" t="s">
        <v>46</v>
      </c>
      <c r="C37" s="61"/>
      <c r="D37" s="61">
        <f>SUM(F37:O37)</f>
        <v>568186.7000000001</v>
      </c>
      <c r="E37" s="61"/>
      <c r="F37" s="62">
        <v>536147</v>
      </c>
      <c r="G37" s="62"/>
      <c r="H37" s="62"/>
      <c r="I37" s="62"/>
      <c r="J37" s="62">
        <v>12982.8</v>
      </c>
      <c r="K37" s="62">
        <v>15342.42</v>
      </c>
      <c r="L37" s="62"/>
      <c r="M37" s="62">
        <v>3245.4</v>
      </c>
      <c r="N37" s="62">
        <v>469.08</v>
      </c>
      <c r="O37" s="63"/>
      <c r="P37" s="20"/>
    </row>
    <row r="38" spans="1:16" s="3" customFormat="1" ht="16.5" customHeight="1">
      <c r="A38" s="79"/>
      <c r="B38" s="80" t="s">
        <v>45</v>
      </c>
      <c r="C38" s="81">
        <f>SUM(C10:C36)</f>
        <v>523407.37</v>
      </c>
      <c r="D38" s="81"/>
      <c r="E38" s="81"/>
      <c r="F38" s="67">
        <f>SUM(F10:F35)</f>
        <v>493915.37000000005</v>
      </c>
      <c r="G38" s="67"/>
      <c r="H38" s="67"/>
      <c r="I38" s="67"/>
      <c r="J38" s="67">
        <f>SUM(J10:J36)</f>
        <v>10435.1</v>
      </c>
      <c r="K38" s="67">
        <f>SUM(K10:K36)</f>
        <v>15342.42</v>
      </c>
      <c r="L38" s="67"/>
      <c r="M38" s="67">
        <f>SUM(M10:M36)</f>
        <v>3245.4</v>
      </c>
      <c r="N38" s="67">
        <f>SUM(N10:N36)</f>
        <v>469.08</v>
      </c>
      <c r="O38" s="68"/>
      <c r="P38" s="18"/>
    </row>
    <row r="39" spans="1:16" s="3" customFormat="1" ht="16.5" customHeight="1" thickBot="1">
      <c r="A39" s="82"/>
      <c r="B39" s="83" t="s">
        <v>51</v>
      </c>
      <c r="C39" s="84">
        <f>C38</f>
        <v>523407.37</v>
      </c>
      <c r="D39" s="85">
        <f>D37</f>
        <v>568186.7000000001</v>
      </c>
      <c r="E39" s="84">
        <f>D39-C39</f>
        <v>44779.330000000075</v>
      </c>
      <c r="F39" s="86">
        <f>F37-F38</f>
        <v>42231.62999999995</v>
      </c>
      <c r="G39" s="86"/>
      <c r="H39" s="86"/>
      <c r="I39" s="86"/>
      <c r="J39" s="86">
        <f>J37-J38</f>
        <v>2547.699999999999</v>
      </c>
      <c r="K39" s="86">
        <f>K37-K38</f>
        <v>0</v>
      </c>
      <c r="L39" s="86"/>
      <c r="M39" s="86">
        <f>M37-M38</f>
        <v>0</v>
      </c>
      <c r="N39" s="86">
        <f>N37-N38</f>
        <v>0</v>
      </c>
      <c r="O39" s="87"/>
      <c r="P39" s="18"/>
    </row>
    <row r="40" spans="1:16" s="21" customFormat="1" ht="15.75" thickTop="1">
      <c r="A40" s="52" t="s">
        <v>33</v>
      </c>
      <c r="B40" s="88" t="s">
        <v>34</v>
      </c>
      <c r="C40" s="210"/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3"/>
      <c r="P40" s="20"/>
    </row>
    <row r="41" spans="1:16" s="9" customFormat="1" ht="15" customHeight="1">
      <c r="A41" s="155"/>
      <c r="B41" s="138" t="s">
        <v>47</v>
      </c>
      <c r="C41" s="156"/>
      <c r="D41" s="156">
        <f>SUM(F41:O41)</f>
        <v>8752.5</v>
      </c>
      <c r="E41" s="128"/>
      <c r="F41" s="157">
        <v>8752.5</v>
      </c>
      <c r="G41" s="157"/>
      <c r="H41" s="157"/>
      <c r="I41" s="157"/>
      <c r="J41" s="157"/>
      <c r="K41" s="157"/>
      <c r="L41" s="157"/>
      <c r="M41" s="157"/>
      <c r="N41" s="157"/>
      <c r="O41" s="158"/>
      <c r="P41" s="29"/>
    </row>
    <row r="42" spans="1:16" s="25" customFormat="1" ht="15" customHeight="1">
      <c r="A42" s="159"/>
      <c r="B42" s="142" t="s">
        <v>47</v>
      </c>
      <c r="C42" s="160">
        <f>SUM(F42:O42)</f>
        <v>0</v>
      </c>
      <c r="D42" s="156"/>
      <c r="E42" s="160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30"/>
    </row>
    <row r="43" spans="1:16" s="24" customFormat="1" ht="15" customHeight="1">
      <c r="A43" s="161"/>
      <c r="B43" s="162" t="s">
        <v>47</v>
      </c>
      <c r="C43" s="163">
        <f>C42</f>
        <v>0</v>
      </c>
      <c r="D43" s="164">
        <f>D41</f>
        <v>8752.5</v>
      </c>
      <c r="E43" s="163">
        <f>D43-C43</f>
        <v>8752.5</v>
      </c>
      <c r="F43" s="89">
        <f aca="true" t="shared" si="1" ref="F43:L43">F41-F42</f>
        <v>8752.5</v>
      </c>
      <c r="G43" s="89">
        <f t="shared" si="1"/>
        <v>0</v>
      </c>
      <c r="H43" s="89">
        <f t="shared" si="1"/>
        <v>0</v>
      </c>
      <c r="I43" s="89">
        <f t="shared" si="1"/>
        <v>0</v>
      </c>
      <c r="J43" s="89"/>
      <c r="K43" s="89">
        <f t="shared" si="1"/>
        <v>0</v>
      </c>
      <c r="L43" s="89">
        <f t="shared" si="1"/>
        <v>0</v>
      </c>
      <c r="M43" s="89"/>
      <c r="N43" s="89"/>
      <c r="O43" s="90"/>
      <c r="P43" s="31"/>
    </row>
    <row r="44" spans="1:16" s="9" customFormat="1" ht="15" customHeight="1">
      <c r="A44" s="155"/>
      <c r="B44" s="138" t="s">
        <v>82</v>
      </c>
      <c r="C44" s="156"/>
      <c r="D44" s="156">
        <f>SUM(F44:O44)</f>
        <v>2603.03</v>
      </c>
      <c r="E44" s="128"/>
      <c r="F44" s="157">
        <v>2603.03</v>
      </c>
      <c r="G44" s="157"/>
      <c r="H44" s="157"/>
      <c r="I44" s="157"/>
      <c r="J44" s="157"/>
      <c r="K44" s="157"/>
      <c r="L44" s="157"/>
      <c r="M44" s="157"/>
      <c r="N44" s="157"/>
      <c r="O44" s="158"/>
      <c r="P44" s="29"/>
    </row>
    <row r="45" spans="1:16" s="25" customFormat="1" ht="15" customHeight="1">
      <c r="A45" s="159"/>
      <c r="B45" s="142" t="s">
        <v>82</v>
      </c>
      <c r="C45" s="165">
        <f>SUM(F45:O45)</f>
        <v>56.92</v>
      </c>
      <c r="D45" s="166"/>
      <c r="E45" s="165"/>
      <c r="F45" s="93">
        <v>56.92</v>
      </c>
      <c r="G45" s="93"/>
      <c r="H45" s="93"/>
      <c r="I45" s="93"/>
      <c r="J45" s="93"/>
      <c r="K45" s="93"/>
      <c r="L45" s="93"/>
      <c r="M45" s="93"/>
      <c r="N45" s="93"/>
      <c r="O45" s="94"/>
      <c r="P45" s="30"/>
    </row>
    <row r="46" spans="1:16" s="24" customFormat="1" ht="15">
      <c r="A46" s="167"/>
      <c r="B46" s="162" t="s">
        <v>81</v>
      </c>
      <c r="C46" s="163">
        <f>C45</f>
        <v>56.92</v>
      </c>
      <c r="D46" s="164">
        <f>D44</f>
        <v>2603.03</v>
      </c>
      <c r="E46" s="163">
        <f>D46-C46</f>
        <v>2546.11</v>
      </c>
      <c r="F46" s="89">
        <f aca="true" t="shared" si="2" ref="F46:L46">F44-F45</f>
        <v>2546.11</v>
      </c>
      <c r="G46" s="89">
        <f t="shared" si="2"/>
        <v>0</v>
      </c>
      <c r="H46" s="89">
        <f t="shared" si="2"/>
        <v>0</v>
      </c>
      <c r="I46" s="89">
        <f t="shared" si="2"/>
        <v>0</v>
      </c>
      <c r="J46" s="89"/>
      <c r="K46" s="89">
        <f t="shared" si="2"/>
        <v>0</v>
      </c>
      <c r="L46" s="89">
        <f t="shared" si="2"/>
        <v>0</v>
      </c>
      <c r="M46" s="89"/>
      <c r="N46" s="89"/>
      <c r="O46" s="90"/>
      <c r="P46" s="31"/>
    </row>
    <row r="47" spans="1:16" s="9" customFormat="1" ht="30">
      <c r="A47" s="155"/>
      <c r="B47" s="168" t="s">
        <v>194</v>
      </c>
      <c r="C47" s="156"/>
      <c r="D47" s="156">
        <f>SUM(F47:O47)</f>
        <v>6321.32</v>
      </c>
      <c r="E47" s="128"/>
      <c r="F47" s="157">
        <v>5636.57</v>
      </c>
      <c r="G47" s="157"/>
      <c r="H47" s="157"/>
      <c r="I47" s="157"/>
      <c r="J47" s="157"/>
      <c r="K47" s="157">
        <v>684.75</v>
      </c>
      <c r="L47" s="157"/>
      <c r="M47" s="157"/>
      <c r="N47" s="157"/>
      <c r="O47" s="158"/>
      <c r="P47" s="29"/>
    </row>
    <row r="48" spans="1:16" s="25" customFormat="1" ht="30">
      <c r="A48" s="169"/>
      <c r="B48" s="170" t="s">
        <v>194</v>
      </c>
      <c r="C48" s="160">
        <f>SUM(F48:O48)</f>
        <v>684.75</v>
      </c>
      <c r="D48" s="156"/>
      <c r="E48" s="160"/>
      <c r="F48" s="93"/>
      <c r="G48" s="93"/>
      <c r="H48" s="93"/>
      <c r="I48" s="93"/>
      <c r="J48" s="93"/>
      <c r="K48" s="171">
        <v>684.75</v>
      </c>
      <c r="L48" s="171"/>
      <c r="M48" s="93"/>
      <c r="N48" s="93"/>
      <c r="O48" s="94"/>
      <c r="P48" s="30"/>
    </row>
    <row r="49" spans="1:16" s="24" customFormat="1" ht="30">
      <c r="A49" s="172"/>
      <c r="B49" s="173" t="s">
        <v>194</v>
      </c>
      <c r="C49" s="163">
        <f>C48</f>
        <v>684.75</v>
      </c>
      <c r="D49" s="164">
        <f>D47</f>
        <v>6321.32</v>
      </c>
      <c r="E49" s="163">
        <f>D49-C49</f>
        <v>5636.57</v>
      </c>
      <c r="F49" s="89">
        <f aca="true" t="shared" si="3" ref="F49:L49">F47-F48</f>
        <v>5636.57</v>
      </c>
      <c r="G49" s="89">
        <f t="shared" si="3"/>
        <v>0</v>
      </c>
      <c r="H49" s="89">
        <f t="shared" si="3"/>
        <v>0</v>
      </c>
      <c r="I49" s="89">
        <f t="shared" si="3"/>
        <v>0</v>
      </c>
      <c r="J49" s="89"/>
      <c r="K49" s="89">
        <f t="shared" si="3"/>
        <v>0</v>
      </c>
      <c r="L49" s="89">
        <f t="shared" si="3"/>
        <v>0</v>
      </c>
      <c r="M49" s="89"/>
      <c r="N49" s="89"/>
      <c r="O49" s="90"/>
      <c r="P49" s="31"/>
    </row>
    <row r="50" spans="1:16" s="9" customFormat="1" ht="15" customHeight="1">
      <c r="A50" s="155"/>
      <c r="B50" s="138" t="s">
        <v>83</v>
      </c>
      <c r="C50" s="156"/>
      <c r="D50" s="156">
        <f>SUM(F50:O50)</f>
        <v>912.49</v>
      </c>
      <c r="E50" s="128"/>
      <c r="F50" s="157">
        <v>644.49</v>
      </c>
      <c r="G50" s="157"/>
      <c r="H50" s="157"/>
      <c r="I50" s="157">
        <v>268</v>
      </c>
      <c r="J50" s="157"/>
      <c r="K50" s="157"/>
      <c r="L50" s="157"/>
      <c r="M50" s="157"/>
      <c r="N50" s="157"/>
      <c r="O50" s="158"/>
      <c r="P50" s="29"/>
    </row>
    <row r="51" spans="1:16" s="25" customFormat="1" ht="15" customHeight="1">
      <c r="A51" s="159"/>
      <c r="B51" s="142" t="s">
        <v>83</v>
      </c>
      <c r="C51" s="160">
        <f>SUM(F51:O51)</f>
        <v>268</v>
      </c>
      <c r="D51" s="156"/>
      <c r="E51" s="160"/>
      <c r="F51" s="93"/>
      <c r="G51" s="93"/>
      <c r="H51" s="93"/>
      <c r="I51" s="93">
        <v>268</v>
      </c>
      <c r="J51" s="93"/>
      <c r="K51" s="93"/>
      <c r="L51" s="93"/>
      <c r="M51" s="93"/>
      <c r="N51" s="93"/>
      <c r="O51" s="94"/>
      <c r="P51" s="30"/>
    </row>
    <row r="52" spans="1:16" s="24" customFormat="1" ht="15" customHeight="1">
      <c r="A52" s="167"/>
      <c r="B52" s="162" t="s">
        <v>83</v>
      </c>
      <c r="C52" s="163">
        <f>C51</f>
        <v>268</v>
      </c>
      <c r="D52" s="164">
        <v>644.49</v>
      </c>
      <c r="E52" s="163">
        <f>D52-C52</f>
        <v>376.49</v>
      </c>
      <c r="F52" s="89">
        <f aca="true" t="shared" si="4" ref="F52:L52">F50-F51</f>
        <v>644.49</v>
      </c>
      <c r="G52" s="89">
        <f t="shared" si="4"/>
        <v>0</v>
      </c>
      <c r="H52" s="89">
        <f t="shared" si="4"/>
        <v>0</v>
      </c>
      <c r="I52" s="89">
        <f t="shared" si="4"/>
        <v>0</v>
      </c>
      <c r="J52" s="89"/>
      <c r="K52" s="89">
        <f t="shared" si="4"/>
        <v>0</v>
      </c>
      <c r="L52" s="89">
        <f t="shared" si="4"/>
        <v>0</v>
      </c>
      <c r="M52" s="89"/>
      <c r="N52" s="89"/>
      <c r="O52" s="90"/>
      <c r="P52" s="31"/>
    </row>
    <row r="53" spans="1:16" s="12" customFormat="1" ht="15" customHeight="1">
      <c r="A53" s="155"/>
      <c r="B53" s="138" t="s">
        <v>36</v>
      </c>
      <c r="C53" s="156"/>
      <c r="D53" s="156">
        <f>SUM(F53:O53)</f>
        <v>19870.85</v>
      </c>
      <c r="E53" s="128"/>
      <c r="F53" s="157"/>
      <c r="G53" s="157"/>
      <c r="H53" s="157"/>
      <c r="I53" s="157">
        <v>19870.85</v>
      </c>
      <c r="J53" s="157"/>
      <c r="K53" s="157"/>
      <c r="L53" s="157"/>
      <c r="M53" s="157"/>
      <c r="N53" s="157"/>
      <c r="O53" s="158"/>
      <c r="P53" s="32"/>
    </row>
    <row r="54" spans="1:16" s="26" customFormat="1" ht="15" customHeight="1">
      <c r="A54" s="159"/>
      <c r="B54" s="142" t="s">
        <v>36</v>
      </c>
      <c r="C54" s="160">
        <f>SUM(F54:O54)</f>
        <v>7445.01</v>
      </c>
      <c r="D54" s="156"/>
      <c r="E54" s="160"/>
      <c r="F54" s="93"/>
      <c r="G54" s="93"/>
      <c r="H54" s="93"/>
      <c r="I54" s="93"/>
      <c r="J54" s="93"/>
      <c r="K54" s="93">
        <v>7445.01</v>
      </c>
      <c r="L54" s="93"/>
      <c r="M54" s="93"/>
      <c r="N54" s="93"/>
      <c r="O54" s="94"/>
      <c r="P54" s="33"/>
    </row>
    <row r="55" spans="1:16" s="24" customFormat="1" ht="15">
      <c r="A55" s="167"/>
      <c r="B55" s="162" t="s">
        <v>36</v>
      </c>
      <c r="C55" s="163">
        <f>C54</f>
        <v>7445.01</v>
      </c>
      <c r="D55" s="164">
        <f>D53</f>
        <v>19870.85</v>
      </c>
      <c r="E55" s="163">
        <f>D55-C55</f>
        <v>12425.839999999998</v>
      </c>
      <c r="F55" s="89">
        <f aca="true" t="shared" si="5" ref="F55:L55">F53-F54</f>
        <v>0</v>
      </c>
      <c r="G55" s="89">
        <f t="shared" si="5"/>
        <v>0</v>
      </c>
      <c r="H55" s="89">
        <f t="shared" si="5"/>
        <v>0</v>
      </c>
      <c r="I55" s="89">
        <f t="shared" si="5"/>
        <v>19870.85</v>
      </c>
      <c r="J55" s="89"/>
      <c r="K55" s="89">
        <f t="shared" si="5"/>
        <v>-7445.01</v>
      </c>
      <c r="L55" s="89">
        <f t="shared" si="5"/>
        <v>0</v>
      </c>
      <c r="M55" s="89"/>
      <c r="N55" s="89"/>
      <c r="O55" s="90"/>
      <c r="P55" s="31"/>
    </row>
    <row r="56" spans="1:16" s="9" customFormat="1" ht="30">
      <c r="A56" s="155"/>
      <c r="B56" s="168" t="s">
        <v>57</v>
      </c>
      <c r="C56" s="156"/>
      <c r="D56" s="156">
        <f>SUM(F56:O56)</f>
        <v>3122.08</v>
      </c>
      <c r="E56" s="128"/>
      <c r="F56" s="157">
        <v>3122.08</v>
      </c>
      <c r="G56" s="157"/>
      <c r="H56" s="157"/>
      <c r="I56" s="157"/>
      <c r="J56" s="157"/>
      <c r="K56" s="157"/>
      <c r="L56" s="157"/>
      <c r="M56" s="157"/>
      <c r="N56" s="157"/>
      <c r="O56" s="158"/>
      <c r="P56" s="29"/>
    </row>
    <row r="57" spans="1:16" s="25" customFormat="1" ht="30">
      <c r="A57" s="169"/>
      <c r="B57" s="170" t="s">
        <v>57</v>
      </c>
      <c r="C57" s="160">
        <f>SUM(F57:O57)</f>
        <v>3122.08</v>
      </c>
      <c r="D57" s="156"/>
      <c r="E57" s="160"/>
      <c r="F57" s="93">
        <v>3122.08</v>
      </c>
      <c r="G57" s="93"/>
      <c r="H57" s="93"/>
      <c r="I57" s="93"/>
      <c r="J57" s="93"/>
      <c r="K57" s="93"/>
      <c r="L57" s="93"/>
      <c r="M57" s="93"/>
      <c r="N57" s="93"/>
      <c r="O57" s="94"/>
      <c r="P57" s="30"/>
    </row>
    <row r="58" spans="1:16" s="24" customFormat="1" ht="15" customHeight="1">
      <c r="A58" s="172"/>
      <c r="B58" s="173" t="s">
        <v>57</v>
      </c>
      <c r="C58" s="163">
        <f>C57</f>
        <v>3122.08</v>
      </c>
      <c r="D58" s="164">
        <f>D56</f>
        <v>3122.08</v>
      </c>
      <c r="E58" s="163">
        <f>D58-C58</f>
        <v>0</v>
      </c>
      <c r="F58" s="89">
        <f aca="true" t="shared" si="6" ref="F58:L58">F56-F57</f>
        <v>0</v>
      </c>
      <c r="G58" s="89">
        <f t="shared" si="6"/>
        <v>0</v>
      </c>
      <c r="H58" s="89">
        <f t="shared" si="6"/>
        <v>0</v>
      </c>
      <c r="I58" s="89">
        <f t="shared" si="6"/>
        <v>0</v>
      </c>
      <c r="J58" s="89"/>
      <c r="K58" s="89">
        <f t="shared" si="6"/>
        <v>0</v>
      </c>
      <c r="L58" s="89">
        <f t="shared" si="6"/>
        <v>0</v>
      </c>
      <c r="M58" s="89"/>
      <c r="N58" s="89"/>
      <c r="O58" s="90"/>
      <c r="P58" s="31"/>
    </row>
    <row r="59" spans="1:16" s="9" customFormat="1" ht="15" customHeight="1">
      <c r="A59" s="155"/>
      <c r="B59" s="168" t="s">
        <v>56</v>
      </c>
      <c r="C59" s="156"/>
      <c r="D59" s="156">
        <f>SUM(F59:O59)</f>
        <v>2840.27</v>
      </c>
      <c r="E59" s="128"/>
      <c r="F59" s="157">
        <v>2840.27</v>
      </c>
      <c r="G59" s="157"/>
      <c r="H59" s="157"/>
      <c r="I59" s="157"/>
      <c r="J59" s="157"/>
      <c r="K59" s="157"/>
      <c r="L59" s="157"/>
      <c r="M59" s="157"/>
      <c r="N59" s="157"/>
      <c r="O59" s="158"/>
      <c r="P59" s="29"/>
    </row>
    <row r="60" spans="1:16" s="25" customFormat="1" ht="15" customHeight="1">
      <c r="A60" s="169"/>
      <c r="B60" s="170" t="s">
        <v>56</v>
      </c>
      <c r="C60" s="160">
        <f>SUM(F60:O60)</f>
        <v>2840.27</v>
      </c>
      <c r="D60" s="156"/>
      <c r="E60" s="160"/>
      <c r="F60" s="93">
        <v>2840.27</v>
      </c>
      <c r="G60" s="93"/>
      <c r="H60" s="93"/>
      <c r="I60" s="93"/>
      <c r="J60" s="93"/>
      <c r="K60" s="93"/>
      <c r="L60" s="93"/>
      <c r="M60" s="93"/>
      <c r="N60" s="93"/>
      <c r="O60" s="94"/>
      <c r="P60" s="30"/>
    </row>
    <row r="61" spans="1:16" s="24" customFormat="1" ht="15" customHeight="1">
      <c r="A61" s="172"/>
      <c r="B61" s="173" t="s">
        <v>56</v>
      </c>
      <c r="C61" s="163">
        <f>C60</f>
        <v>2840.27</v>
      </c>
      <c r="D61" s="164">
        <f>D59</f>
        <v>2840.27</v>
      </c>
      <c r="E61" s="163">
        <f>D61-C61</f>
        <v>0</v>
      </c>
      <c r="F61" s="89">
        <f aca="true" t="shared" si="7" ref="F61:L61">F59-F60</f>
        <v>0</v>
      </c>
      <c r="G61" s="89">
        <f t="shared" si="7"/>
        <v>0</v>
      </c>
      <c r="H61" s="89">
        <f t="shared" si="7"/>
        <v>0</v>
      </c>
      <c r="I61" s="89">
        <f t="shared" si="7"/>
        <v>0</v>
      </c>
      <c r="J61" s="89"/>
      <c r="K61" s="89">
        <f t="shared" si="7"/>
        <v>0</v>
      </c>
      <c r="L61" s="89">
        <f t="shared" si="7"/>
        <v>0</v>
      </c>
      <c r="M61" s="89"/>
      <c r="N61" s="89"/>
      <c r="O61" s="90"/>
      <c r="P61" s="31"/>
    </row>
    <row r="62" spans="1:16" s="9" customFormat="1" ht="15" customHeight="1">
      <c r="A62" s="155"/>
      <c r="B62" s="168" t="s">
        <v>58</v>
      </c>
      <c r="C62" s="156"/>
      <c r="D62" s="156">
        <f>SUM(F62:O62)</f>
        <v>25191.45</v>
      </c>
      <c r="E62" s="128"/>
      <c r="F62" s="157">
        <v>12000</v>
      </c>
      <c r="G62" s="157">
        <v>8400</v>
      </c>
      <c r="H62" s="157"/>
      <c r="I62" s="157"/>
      <c r="J62" s="157"/>
      <c r="K62" s="157">
        <v>4791.45</v>
      </c>
      <c r="L62" s="157"/>
      <c r="M62" s="157"/>
      <c r="N62" s="157"/>
      <c r="O62" s="158"/>
      <c r="P62" s="29"/>
    </row>
    <row r="63" spans="1:16" s="25" customFormat="1" ht="15" customHeight="1">
      <c r="A63" s="159"/>
      <c r="B63" s="170" t="s">
        <v>58</v>
      </c>
      <c r="C63" s="160">
        <f>SUM(F63:O63)</f>
        <v>25191.45</v>
      </c>
      <c r="D63" s="156"/>
      <c r="E63" s="160"/>
      <c r="F63" s="93">
        <v>12000</v>
      </c>
      <c r="G63" s="93">
        <v>8400</v>
      </c>
      <c r="H63" s="93"/>
      <c r="I63" s="93"/>
      <c r="J63" s="93"/>
      <c r="K63" s="171">
        <v>4791.45</v>
      </c>
      <c r="L63" s="171"/>
      <c r="M63" s="93"/>
      <c r="N63" s="93"/>
      <c r="O63" s="94"/>
      <c r="P63" s="30"/>
    </row>
    <row r="64" spans="1:16" s="24" customFormat="1" ht="30">
      <c r="A64" s="167"/>
      <c r="B64" s="173" t="s">
        <v>58</v>
      </c>
      <c r="C64" s="163">
        <f>C63</f>
        <v>25191.45</v>
      </c>
      <c r="D64" s="164">
        <f>D62</f>
        <v>25191.45</v>
      </c>
      <c r="E64" s="163">
        <f>D64-C64</f>
        <v>0</v>
      </c>
      <c r="F64" s="89">
        <f aca="true" t="shared" si="8" ref="F64:L64">F62-F63</f>
        <v>0</v>
      </c>
      <c r="G64" s="89">
        <f t="shared" si="8"/>
        <v>0</v>
      </c>
      <c r="H64" s="89">
        <f t="shared" si="8"/>
        <v>0</v>
      </c>
      <c r="I64" s="89">
        <f t="shared" si="8"/>
        <v>0</v>
      </c>
      <c r="J64" s="89"/>
      <c r="K64" s="89">
        <f t="shared" si="8"/>
        <v>0</v>
      </c>
      <c r="L64" s="89">
        <f t="shared" si="8"/>
        <v>0</v>
      </c>
      <c r="M64" s="89"/>
      <c r="N64" s="89"/>
      <c r="O64" s="90"/>
      <c r="P64" s="31"/>
    </row>
    <row r="65" spans="1:16" s="9" customFormat="1" ht="15" customHeight="1">
      <c r="A65" s="155"/>
      <c r="B65" s="138" t="s">
        <v>61</v>
      </c>
      <c r="C65" s="156"/>
      <c r="D65" s="156">
        <f>SUM(F65:O65)</f>
        <v>48733.420000000006</v>
      </c>
      <c r="E65" s="128"/>
      <c r="F65" s="157">
        <v>8458.44</v>
      </c>
      <c r="G65" s="157">
        <v>25000</v>
      </c>
      <c r="H65" s="157">
        <v>15000</v>
      </c>
      <c r="I65" s="157"/>
      <c r="J65" s="157"/>
      <c r="K65" s="157">
        <v>274.98</v>
      </c>
      <c r="L65" s="157"/>
      <c r="M65" s="157"/>
      <c r="N65" s="157"/>
      <c r="O65" s="158"/>
      <c r="P65" s="29"/>
    </row>
    <row r="66" spans="1:16" s="25" customFormat="1" ht="15" customHeight="1">
      <c r="A66" s="159"/>
      <c r="B66" s="142" t="s">
        <v>61</v>
      </c>
      <c r="C66" s="160">
        <f>SUM(F66:O66)</f>
        <v>48733.43000000001</v>
      </c>
      <c r="D66" s="156"/>
      <c r="E66" s="160"/>
      <c r="F66" s="93">
        <v>8458.44</v>
      </c>
      <c r="G66" s="93">
        <v>25000</v>
      </c>
      <c r="H66" s="93">
        <v>15000.01</v>
      </c>
      <c r="I66" s="93"/>
      <c r="J66" s="93"/>
      <c r="K66" s="171">
        <v>274.98</v>
      </c>
      <c r="L66" s="171"/>
      <c r="M66" s="93"/>
      <c r="N66" s="93"/>
      <c r="O66" s="94"/>
      <c r="P66" s="30"/>
    </row>
    <row r="67" spans="1:16" s="9" customFormat="1" ht="15" customHeight="1">
      <c r="A67" s="167"/>
      <c r="B67" s="162" t="s">
        <v>61</v>
      </c>
      <c r="C67" s="163">
        <f>C66</f>
        <v>48733.43000000001</v>
      </c>
      <c r="D67" s="164">
        <f>D65</f>
        <v>48733.420000000006</v>
      </c>
      <c r="E67" s="163">
        <f>D67-C67</f>
        <v>-0.010000000002037268</v>
      </c>
      <c r="F67" s="89">
        <f aca="true" t="shared" si="9" ref="F67:L67">F65-F66</f>
        <v>0</v>
      </c>
      <c r="G67" s="89">
        <f t="shared" si="9"/>
        <v>0</v>
      </c>
      <c r="H67" s="89">
        <f t="shared" si="9"/>
        <v>-0.010000000000218279</v>
      </c>
      <c r="I67" s="89">
        <f t="shared" si="9"/>
        <v>0</v>
      </c>
      <c r="J67" s="89"/>
      <c r="K67" s="89">
        <f t="shared" si="9"/>
        <v>0</v>
      </c>
      <c r="L67" s="89">
        <f t="shared" si="9"/>
        <v>0</v>
      </c>
      <c r="M67" s="89"/>
      <c r="N67" s="89"/>
      <c r="O67" s="90"/>
      <c r="P67" s="29"/>
    </row>
    <row r="68" spans="1:16" s="25" customFormat="1" ht="15" customHeight="1">
      <c r="A68" s="174"/>
      <c r="B68" s="175" t="s">
        <v>193</v>
      </c>
      <c r="C68" s="130"/>
      <c r="D68" s="130">
        <f>SUM(F68:O68)</f>
        <v>1500</v>
      </c>
      <c r="E68" s="126"/>
      <c r="F68" s="176"/>
      <c r="G68" s="176"/>
      <c r="H68" s="176"/>
      <c r="I68" s="176"/>
      <c r="J68" s="176"/>
      <c r="K68" s="176"/>
      <c r="L68" s="176">
        <v>1500</v>
      </c>
      <c r="M68" s="176"/>
      <c r="N68" s="176"/>
      <c r="O68" s="177"/>
      <c r="P68" s="30"/>
    </row>
    <row r="69" spans="1:16" s="24" customFormat="1" ht="15" customHeight="1">
      <c r="A69" s="174"/>
      <c r="B69" s="170" t="s">
        <v>193</v>
      </c>
      <c r="C69" s="178">
        <f>SUM(F69:O69)</f>
        <v>0</v>
      </c>
      <c r="D69" s="130"/>
      <c r="E69" s="178"/>
      <c r="F69" s="179"/>
      <c r="G69" s="180"/>
      <c r="H69" s="180"/>
      <c r="I69" s="180"/>
      <c r="J69" s="180"/>
      <c r="K69" s="180"/>
      <c r="L69" s="180"/>
      <c r="M69" s="180"/>
      <c r="N69" s="180"/>
      <c r="O69" s="181"/>
      <c r="P69" s="31"/>
    </row>
    <row r="70" spans="1:16" s="9" customFormat="1" ht="15" customHeight="1">
      <c r="A70" s="174"/>
      <c r="B70" s="173" t="s">
        <v>193</v>
      </c>
      <c r="C70" s="182">
        <f>C69</f>
        <v>0</v>
      </c>
      <c r="D70" s="183">
        <f>D68</f>
        <v>1500</v>
      </c>
      <c r="E70" s="182">
        <f>D70-C70</f>
        <v>1500</v>
      </c>
      <c r="F70" s="91">
        <f aca="true" t="shared" si="10" ref="F70:L70">F68-F69</f>
        <v>0</v>
      </c>
      <c r="G70" s="91">
        <f t="shared" si="10"/>
        <v>0</v>
      </c>
      <c r="H70" s="91">
        <f t="shared" si="10"/>
        <v>0</v>
      </c>
      <c r="I70" s="91">
        <f t="shared" si="10"/>
        <v>0</v>
      </c>
      <c r="J70" s="91"/>
      <c r="K70" s="91">
        <f t="shared" si="10"/>
        <v>0</v>
      </c>
      <c r="L70" s="91">
        <f t="shared" si="10"/>
        <v>1500</v>
      </c>
      <c r="M70" s="91"/>
      <c r="N70" s="91"/>
      <c r="O70" s="92"/>
      <c r="P70" s="29"/>
    </row>
    <row r="71" spans="1:16" s="25" customFormat="1" ht="15" customHeight="1">
      <c r="A71" s="155"/>
      <c r="B71" s="175" t="s">
        <v>63</v>
      </c>
      <c r="C71" s="156"/>
      <c r="D71" s="156">
        <f>SUM(F71:O71)</f>
        <v>942.85</v>
      </c>
      <c r="E71" s="128"/>
      <c r="F71" s="157"/>
      <c r="G71" s="157"/>
      <c r="H71" s="157"/>
      <c r="I71" s="157">
        <v>572.5</v>
      </c>
      <c r="J71" s="157"/>
      <c r="K71" s="157">
        <v>370.35</v>
      </c>
      <c r="L71" s="157"/>
      <c r="M71" s="157"/>
      <c r="N71" s="157"/>
      <c r="O71" s="158"/>
      <c r="P71" s="30"/>
    </row>
    <row r="72" spans="1:16" s="24" customFormat="1" ht="15" customHeight="1">
      <c r="A72" s="159"/>
      <c r="B72" s="170" t="s">
        <v>63</v>
      </c>
      <c r="C72" s="160">
        <f>SUM(F72:O72)</f>
        <v>942.85</v>
      </c>
      <c r="D72" s="156"/>
      <c r="E72" s="160"/>
      <c r="F72" s="95"/>
      <c r="G72" s="93"/>
      <c r="H72" s="93"/>
      <c r="I72" s="93"/>
      <c r="J72" s="93"/>
      <c r="K72" s="171">
        <v>942.85</v>
      </c>
      <c r="L72" s="171"/>
      <c r="M72" s="93"/>
      <c r="N72" s="93"/>
      <c r="O72" s="94"/>
      <c r="P72" s="31"/>
    </row>
    <row r="73" spans="1:16" s="10" customFormat="1" ht="15" customHeight="1">
      <c r="A73" s="167"/>
      <c r="B73" s="173" t="s">
        <v>63</v>
      </c>
      <c r="C73" s="163">
        <f>C72</f>
        <v>942.85</v>
      </c>
      <c r="D73" s="164">
        <f>D71</f>
        <v>942.85</v>
      </c>
      <c r="E73" s="163">
        <f>D73-C73</f>
        <v>0</v>
      </c>
      <c r="F73" s="89">
        <f aca="true" t="shared" si="11" ref="F73:L73">F71-F72</f>
        <v>0</v>
      </c>
      <c r="G73" s="89">
        <f t="shared" si="11"/>
        <v>0</v>
      </c>
      <c r="H73" s="89">
        <f t="shared" si="11"/>
        <v>0</v>
      </c>
      <c r="I73" s="89">
        <f t="shared" si="11"/>
        <v>572.5</v>
      </c>
      <c r="J73" s="89"/>
      <c r="K73" s="89">
        <f t="shared" si="11"/>
        <v>-572.5</v>
      </c>
      <c r="L73" s="89">
        <f t="shared" si="11"/>
        <v>0</v>
      </c>
      <c r="M73" s="89"/>
      <c r="N73" s="89"/>
      <c r="O73" s="90"/>
      <c r="P73" s="34"/>
    </row>
    <row r="74" spans="1:16" s="10" customFormat="1" ht="15" customHeight="1">
      <c r="A74" s="174"/>
      <c r="B74" s="184" t="s">
        <v>84</v>
      </c>
      <c r="C74" s="156"/>
      <c r="D74" s="156">
        <f>SUM(F74:O74)</f>
        <v>19736.06</v>
      </c>
      <c r="E74" s="128"/>
      <c r="F74" s="157">
        <v>2077.58</v>
      </c>
      <c r="G74" s="157"/>
      <c r="H74" s="157">
        <v>15000</v>
      </c>
      <c r="I74" s="157">
        <v>2658.48</v>
      </c>
      <c r="J74" s="157"/>
      <c r="K74" s="157"/>
      <c r="L74" s="157"/>
      <c r="M74" s="157"/>
      <c r="N74" s="157"/>
      <c r="O74" s="158"/>
      <c r="P74" s="34"/>
    </row>
    <row r="75" spans="1:16" s="10" customFormat="1" ht="15" customHeight="1">
      <c r="A75" s="174"/>
      <c r="B75" s="185" t="s">
        <v>84</v>
      </c>
      <c r="C75" s="160">
        <f>SUM(F75:O75)</f>
        <v>19736.06</v>
      </c>
      <c r="D75" s="156"/>
      <c r="E75" s="160"/>
      <c r="F75" s="93">
        <v>2077.58</v>
      </c>
      <c r="G75" s="93"/>
      <c r="H75" s="93">
        <v>15000</v>
      </c>
      <c r="I75" s="93">
        <v>2658.48</v>
      </c>
      <c r="J75" s="93"/>
      <c r="K75" s="93"/>
      <c r="L75" s="93"/>
      <c r="M75" s="93"/>
      <c r="N75" s="93"/>
      <c r="O75" s="94"/>
      <c r="P75" s="34"/>
    </row>
    <row r="76" spans="1:16" s="10" customFormat="1" ht="15" customHeight="1">
      <c r="A76" s="186"/>
      <c r="B76" s="173" t="s">
        <v>84</v>
      </c>
      <c r="C76" s="163">
        <f>C75</f>
        <v>19736.06</v>
      </c>
      <c r="D76" s="164">
        <f>D74</f>
        <v>19736.06</v>
      </c>
      <c r="E76" s="163">
        <f>D76-C76</f>
        <v>0</v>
      </c>
      <c r="F76" s="89">
        <f aca="true" t="shared" si="12" ref="F76:L76">F74-F75</f>
        <v>0</v>
      </c>
      <c r="G76" s="89">
        <f t="shared" si="12"/>
        <v>0</v>
      </c>
      <c r="H76" s="89">
        <f t="shared" si="12"/>
        <v>0</v>
      </c>
      <c r="I76" s="89">
        <f t="shared" si="12"/>
        <v>0</v>
      </c>
      <c r="J76" s="89"/>
      <c r="K76" s="89">
        <f t="shared" si="12"/>
        <v>0</v>
      </c>
      <c r="L76" s="89">
        <f t="shared" si="12"/>
        <v>0</v>
      </c>
      <c r="M76" s="89"/>
      <c r="N76" s="89"/>
      <c r="O76" s="90"/>
      <c r="P76" s="34"/>
    </row>
    <row r="77" spans="1:16" s="25" customFormat="1" ht="15">
      <c r="A77" s="174"/>
      <c r="B77" s="184" t="s">
        <v>87</v>
      </c>
      <c r="C77" s="156"/>
      <c r="D77" s="156">
        <f>SUM(F77:O77)</f>
        <v>33879.27</v>
      </c>
      <c r="E77" s="128"/>
      <c r="F77" s="157">
        <v>9170.06</v>
      </c>
      <c r="G77" s="157"/>
      <c r="H77" s="157"/>
      <c r="I77" s="157">
        <v>20643.399999999998</v>
      </c>
      <c r="J77" s="157"/>
      <c r="K77" s="157">
        <v>4065.81</v>
      </c>
      <c r="L77" s="157"/>
      <c r="M77" s="157"/>
      <c r="N77" s="157"/>
      <c r="O77" s="158"/>
      <c r="P77" s="30"/>
    </row>
    <row r="78" spans="1:16" s="24" customFormat="1" ht="15">
      <c r="A78" s="174"/>
      <c r="B78" s="185" t="s">
        <v>87</v>
      </c>
      <c r="C78" s="160">
        <f>SUM(F78:O78)</f>
        <v>33879.27</v>
      </c>
      <c r="D78" s="156"/>
      <c r="E78" s="160"/>
      <c r="F78" s="93">
        <v>9170.06</v>
      </c>
      <c r="G78" s="93"/>
      <c r="H78" s="93"/>
      <c r="I78" s="93">
        <v>23664.21</v>
      </c>
      <c r="J78" s="93"/>
      <c r="K78" s="171">
        <v>1045</v>
      </c>
      <c r="L78" s="171"/>
      <c r="M78" s="93"/>
      <c r="N78" s="93"/>
      <c r="O78" s="94"/>
      <c r="P78" s="31"/>
    </row>
    <row r="79" spans="1:16" s="10" customFormat="1" ht="15">
      <c r="A79" s="186"/>
      <c r="B79" s="173" t="s">
        <v>87</v>
      </c>
      <c r="C79" s="163">
        <f>C78</f>
        <v>33879.27</v>
      </c>
      <c r="D79" s="164">
        <f>D77</f>
        <v>33879.27</v>
      </c>
      <c r="E79" s="163">
        <f>D79-C79</f>
        <v>0</v>
      </c>
      <c r="F79" s="89">
        <f aca="true" t="shared" si="13" ref="F79:L79">F77-F78</f>
        <v>0</v>
      </c>
      <c r="G79" s="89">
        <f t="shared" si="13"/>
        <v>0</v>
      </c>
      <c r="H79" s="89">
        <f t="shared" si="13"/>
        <v>0</v>
      </c>
      <c r="I79" s="89">
        <f t="shared" si="13"/>
        <v>-3020.8100000000013</v>
      </c>
      <c r="J79" s="89"/>
      <c r="K79" s="89">
        <f t="shared" si="13"/>
        <v>3020.81</v>
      </c>
      <c r="L79" s="89">
        <f t="shared" si="13"/>
        <v>0</v>
      </c>
      <c r="M79" s="89"/>
      <c r="N79" s="89"/>
      <c r="O79" s="90"/>
      <c r="P79" s="34"/>
    </row>
    <row r="80" spans="1:16" s="25" customFormat="1" ht="45">
      <c r="A80" s="174"/>
      <c r="B80" s="184" t="s">
        <v>85</v>
      </c>
      <c r="C80" s="156"/>
      <c r="D80" s="156">
        <f>SUM(F80:O80)</f>
        <v>10653.81</v>
      </c>
      <c r="E80" s="128"/>
      <c r="F80" s="157">
        <v>653.81</v>
      </c>
      <c r="G80" s="157">
        <v>10000</v>
      </c>
      <c r="H80" s="157"/>
      <c r="I80" s="157"/>
      <c r="J80" s="157"/>
      <c r="K80" s="157"/>
      <c r="L80" s="157"/>
      <c r="M80" s="157"/>
      <c r="N80" s="157"/>
      <c r="O80" s="158"/>
      <c r="P80" s="30"/>
    </row>
    <row r="81" spans="1:16" s="24" customFormat="1" ht="45">
      <c r="A81" s="174"/>
      <c r="B81" s="185" t="s">
        <v>85</v>
      </c>
      <c r="C81" s="160">
        <f>SUM(F81:O81)</f>
        <v>10612.939999999999</v>
      </c>
      <c r="D81" s="156"/>
      <c r="E81" s="160"/>
      <c r="F81" s="93">
        <v>653.81</v>
      </c>
      <c r="G81" s="93">
        <v>9959.13</v>
      </c>
      <c r="H81" s="93"/>
      <c r="I81" s="93"/>
      <c r="J81" s="93"/>
      <c r="K81" s="93"/>
      <c r="L81" s="93"/>
      <c r="M81" s="93"/>
      <c r="N81" s="93"/>
      <c r="O81" s="94"/>
      <c r="P81" s="31"/>
    </row>
    <row r="82" spans="1:16" s="11" customFormat="1" ht="45">
      <c r="A82" s="186"/>
      <c r="B82" s="173" t="s">
        <v>85</v>
      </c>
      <c r="C82" s="163">
        <f>C81</f>
        <v>10612.939999999999</v>
      </c>
      <c r="D82" s="164">
        <f>D80</f>
        <v>10653.81</v>
      </c>
      <c r="E82" s="163">
        <f>D82-C82</f>
        <v>40.8700000000008</v>
      </c>
      <c r="F82" s="89">
        <f aca="true" t="shared" si="14" ref="F82:L82">F80-F81</f>
        <v>0</v>
      </c>
      <c r="G82" s="89">
        <f t="shared" si="14"/>
        <v>40.8700000000008</v>
      </c>
      <c r="H82" s="89">
        <f t="shared" si="14"/>
        <v>0</v>
      </c>
      <c r="I82" s="89">
        <f t="shared" si="14"/>
        <v>0</v>
      </c>
      <c r="J82" s="89"/>
      <c r="K82" s="89">
        <f t="shared" si="14"/>
        <v>0</v>
      </c>
      <c r="L82" s="89">
        <f t="shared" si="14"/>
        <v>0</v>
      </c>
      <c r="M82" s="89"/>
      <c r="N82" s="89"/>
      <c r="O82" s="90"/>
      <c r="P82" s="23"/>
    </row>
    <row r="83" spans="1:16" s="26" customFormat="1" ht="15">
      <c r="A83" s="174"/>
      <c r="B83" s="175" t="s">
        <v>86</v>
      </c>
      <c r="C83" s="156"/>
      <c r="D83" s="156">
        <f>SUM(F83:O83)</f>
        <v>7480.54</v>
      </c>
      <c r="E83" s="128"/>
      <c r="F83" s="157"/>
      <c r="G83" s="157"/>
      <c r="H83" s="157"/>
      <c r="I83" s="157">
        <v>480.54</v>
      </c>
      <c r="J83" s="157"/>
      <c r="K83" s="157"/>
      <c r="L83" s="157">
        <v>7000</v>
      </c>
      <c r="M83" s="157"/>
      <c r="N83" s="157"/>
      <c r="O83" s="158"/>
      <c r="P83" s="33"/>
    </row>
    <row r="84" spans="1:16" s="24" customFormat="1" ht="15">
      <c r="A84" s="174"/>
      <c r="B84" s="170" t="s">
        <v>86</v>
      </c>
      <c r="C84" s="160">
        <f>SUM(F84:O84)</f>
        <v>7480.54</v>
      </c>
      <c r="D84" s="156"/>
      <c r="E84" s="160"/>
      <c r="F84" s="95"/>
      <c r="G84" s="93"/>
      <c r="H84" s="93"/>
      <c r="I84" s="93">
        <v>3218.75</v>
      </c>
      <c r="J84" s="93"/>
      <c r="K84" s="171"/>
      <c r="L84" s="171">
        <v>4261.79</v>
      </c>
      <c r="M84" s="93"/>
      <c r="N84" s="93"/>
      <c r="O84" s="94"/>
      <c r="P84" s="31"/>
    </row>
    <row r="85" spans="1:16" s="10" customFormat="1" ht="15">
      <c r="A85" s="186"/>
      <c r="B85" s="173" t="s">
        <v>86</v>
      </c>
      <c r="C85" s="163">
        <f>C84</f>
        <v>7480.54</v>
      </c>
      <c r="D85" s="164">
        <f>D83</f>
        <v>7480.54</v>
      </c>
      <c r="E85" s="163">
        <f>D85-C85</f>
        <v>0</v>
      </c>
      <c r="F85" s="89">
        <f aca="true" t="shared" si="15" ref="F85:L85">F83-F84</f>
        <v>0</v>
      </c>
      <c r="G85" s="89">
        <f t="shared" si="15"/>
        <v>0</v>
      </c>
      <c r="H85" s="89">
        <f t="shared" si="15"/>
        <v>0</v>
      </c>
      <c r="I85" s="89">
        <f t="shared" si="15"/>
        <v>-2738.21</v>
      </c>
      <c r="J85" s="89"/>
      <c r="K85" s="89">
        <f t="shared" si="15"/>
        <v>0</v>
      </c>
      <c r="L85" s="89">
        <f t="shared" si="15"/>
        <v>2738.21</v>
      </c>
      <c r="M85" s="89"/>
      <c r="N85" s="89"/>
      <c r="O85" s="90"/>
      <c r="P85" s="34"/>
    </row>
    <row r="86" spans="1:16" s="25" customFormat="1" ht="30">
      <c r="A86" s="155"/>
      <c r="B86" s="168" t="s">
        <v>90</v>
      </c>
      <c r="C86" s="156"/>
      <c r="D86" s="156">
        <f>SUM(F86:O86)</f>
        <v>10092.54</v>
      </c>
      <c r="E86" s="128"/>
      <c r="F86" s="157">
        <v>5847.22</v>
      </c>
      <c r="G86" s="157"/>
      <c r="H86" s="157"/>
      <c r="I86" s="157"/>
      <c r="J86" s="157"/>
      <c r="K86" s="157">
        <v>4245.32</v>
      </c>
      <c r="L86" s="157"/>
      <c r="M86" s="157"/>
      <c r="N86" s="157"/>
      <c r="O86" s="158"/>
      <c r="P86" s="30"/>
    </row>
    <row r="87" spans="1:16" s="24" customFormat="1" ht="30">
      <c r="A87" s="159"/>
      <c r="B87" s="170" t="s">
        <v>90</v>
      </c>
      <c r="C87" s="160">
        <f>SUM(F87:O87)</f>
        <v>12005.32</v>
      </c>
      <c r="D87" s="156"/>
      <c r="E87" s="160"/>
      <c r="F87" s="93">
        <v>7760</v>
      </c>
      <c r="G87" s="93"/>
      <c r="H87" s="93"/>
      <c r="I87" s="93"/>
      <c r="J87" s="93"/>
      <c r="K87" s="171">
        <v>4245.32</v>
      </c>
      <c r="L87" s="171"/>
      <c r="M87" s="93"/>
      <c r="N87" s="93"/>
      <c r="O87" s="94"/>
      <c r="P87" s="31"/>
    </row>
    <row r="88" spans="1:16" s="10" customFormat="1" ht="30">
      <c r="A88" s="167"/>
      <c r="B88" s="173" t="s">
        <v>90</v>
      </c>
      <c r="C88" s="163">
        <f>C87</f>
        <v>12005.32</v>
      </c>
      <c r="D88" s="164">
        <f>D86</f>
        <v>10092.54</v>
      </c>
      <c r="E88" s="163">
        <f>D88-C88</f>
        <v>-1912.7799999999988</v>
      </c>
      <c r="F88" s="89">
        <f aca="true" t="shared" si="16" ref="F88:L88">F86-F87</f>
        <v>-1912.7799999999997</v>
      </c>
      <c r="G88" s="89">
        <f t="shared" si="16"/>
        <v>0</v>
      </c>
      <c r="H88" s="89">
        <f t="shared" si="16"/>
        <v>0</v>
      </c>
      <c r="I88" s="89">
        <f t="shared" si="16"/>
        <v>0</v>
      </c>
      <c r="J88" s="89"/>
      <c r="K88" s="89">
        <f t="shared" si="16"/>
        <v>0</v>
      </c>
      <c r="L88" s="89">
        <f t="shared" si="16"/>
        <v>0</v>
      </c>
      <c r="M88" s="89"/>
      <c r="N88" s="89"/>
      <c r="O88" s="90"/>
      <c r="P88" s="34"/>
    </row>
    <row r="89" spans="1:16" s="27" customFormat="1" ht="15">
      <c r="A89" s="174"/>
      <c r="B89" s="184" t="s">
        <v>89</v>
      </c>
      <c r="C89" s="156"/>
      <c r="D89" s="156">
        <f>SUM(F89:O89)</f>
        <v>31331.7</v>
      </c>
      <c r="E89" s="128"/>
      <c r="F89" s="157">
        <v>2000</v>
      </c>
      <c r="G89" s="157">
        <v>20000</v>
      </c>
      <c r="H89" s="157">
        <v>7000</v>
      </c>
      <c r="I89" s="157">
        <v>415</v>
      </c>
      <c r="J89" s="157"/>
      <c r="K89" s="157">
        <v>1916.7</v>
      </c>
      <c r="L89" s="157"/>
      <c r="M89" s="157"/>
      <c r="N89" s="157"/>
      <c r="O89" s="158"/>
      <c r="P89" s="35"/>
    </row>
    <row r="90" spans="1:16" s="28" customFormat="1" ht="15">
      <c r="A90" s="174"/>
      <c r="B90" s="185" t="s">
        <v>89</v>
      </c>
      <c r="C90" s="160">
        <f>SUM(F90:O90)</f>
        <v>37635.299999999996</v>
      </c>
      <c r="D90" s="156"/>
      <c r="E90" s="160"/>
      <c r="F90" s="93">
        <v>5000</v>
      </c>
      <c r="G90" s="93">
        <v>20000</v>
      </c>
      <c r="H90" s="93">
        <v>7000</v>
      </c>
      <c r="I90" s="93">
        <v>3718.6</v>
      </c>
      <c r="J90" s="93"/>
      <c r="K90" s="171">
        <v>1916.7</v>
      </c>
      <c r="L90" s="171"/>
      <c r="M90" s="93"/>
      <c r="N90" s="93"/>
      <c r="O90" s="94"/>
      <c r="P90" s="36"/>
    </row>
    <row r="91" spans="1:16" s="10" customFormat="1" ht="15">
      <c r="A91" s="186"/>
      <c r="B91" s="173" t="s">
        <v>89</v>
      </c>
      <c r="C91" s="163">
        <f>C90</f>
        <v>37635.299999999996</v>
      </c>
      <c r="D91" s="164">
        <f>D89</f>
        <v>31331.7</v>
      </c>
      <c r="E91" s="163">
        <f>D91-C91</f>
        <v>-6303.599999999995</v>
      </c>
      <c r="F91" s="89">
        <f aca="true" t="shared" si="17" ref="F91:L91">F89-F90</f>
        <v>-3000</v>
      </c>
      <c r="G91" s="89">
        <f t="shared" si="17"/>
        <v>0</v>
      </c>
      <c r="H91" s="89">
        <f t="shared" si="17"/>
        <v>0</v>
      </c>
      <c r="I91" s="89">
        <f t="shared" si="17"/>
        <v>-3303.6</v>
      </c>
      <c r="J91" s="89"/>
      <c r="K91" s="89">
        <f t="shared" si="17"/>
        <v>0</v>
      </c>
      <c r="L91" s="89">
        <f t="shared" si="17"/>
        <v>0</v>
      </c>
      <c r="M91" s="89"/>
      <c r="N91" s="89"/>
      <c r="O91" s="90"/>
      <c r="P91" s="34"/>
    </row>
    <row r="92" spans="1:16" s="27" customFormat="1" ht="15">
      <c r="A92" s="174"/>
      <c r="B92" s="187" t="s">
        <v>88</v>
      </c>
      <c r="C92" s="156"/>
      <c r="D92" s="156">
        <f>SUM(F92:O92)</f>
        <v>6086.08</v>
      </c>
      <c r="E92" s="128"/>
      <c r="F92" s="157"/>
      <c r="G92" s="157"/>
      <c r="H92" s="157">
        <v>6000</v>
      </c>
      <c r="I92" s="157">
        <v>86.08</v>
      </c>
      <c r="J92" s="157"/>
      <c r="K92" s="157"/>
      <c r="L92" s="157"/>
      <c r="M92" s="157"/>
      <c r="N92" s="157"/>
      <c r="O92" s="158"/>
      <c r="P92" s="35"/>
    </row>
    <row r="93" spans="1:16" s="28" customFormat="1" ht="15">
      <c r="A93" s="174"/>
      <c r="B93" s="188" t="s">
        <v>88</v>
      </c>
      <c r="C93" s="160">
        <f>SUM(F93:O93)</f>
        <v>6086.08</v>
      </c>
      <c r="D93" s="156"/>
      <c r="E93" s="160"/>
      <c r="F93" s="93"/>
      <c r="G93" s="93"/>
      <c r="H93" s="93">
        <v>6000</v>
      </c>
      <c r="I93" s="93">
        <v>86.08</v>
      </c>
      <c r="J93" s="93"/>
      <c r="K93" s="93"/>
      <c r="L93" s="93"/>
      <c r="M93" s="93"/>
      <c r="N93" s="93"/>
      <c r="O93" s="94"/>
      <c r="P93" s="36"/>
    </row>
    <row r="94" spans="1:16" s="11" customFormat="1" ht="15">
      <c r="A94" s="186"/>
      <c r="B94" s="162" t="s">
        <v>88</v>
      </c>
      <c r="C94" s="163">
        <f>C93</f>
        <v>6086.08</v>
      </c>
      <c r="D94" s="164">
        <f>D92</f>
        <v>6086.08</v>
      </c>
      <c r="E94" s="163">
        <f>D94-C94</f>
        <v>0</v>
      </c>
      <c r="F94" s="89">
        <f aca="true" t="shared" si="18" ref="F94:L94">F92-F93</f>
        <v>0</v>
      </c>
      <c r="G94" s="89">
        <f t="shared" si="18"/>
        <v>0</v>
      </c>
      <c r="H94" s="89">
        <f t="shared" si="18"/>
        <v>0</v>
      </c>
      <c r="I94" s="89">
        <f t="shared" si="18"/>
        <v>0</v>
      </c>
      <c r="J94" s="89"/>
      <c r="K94" s="89">
        <f t="shared" si="18"/>
        <v>0</v>
      </c>
      <c r="L94" s="89">
        <f t="shared" si="18"/>
        <v>0</v>
      </c>
      <c r="M94" s="89"/>
      <c r="N94" s="89"/>
      <c r="O94" s="90"/>
      <c r="P94" s="23"/>
    </row>
    <row r="95" spans="1:16" s="39" customFormat="1" ht="30">
      <c r="A95" s="189"/>
      <c r="B95" s="168" t="s">
        <v>192</v>
      </c>
      <c r="C95" s="128"/>
      <c r="D95" s="156">
        <f>SUM(F95:O95)</f>
        <v>6987.5</v>
      </c>
      <c r="E95" s="128"/>
      <c r="F95" s="190">
        <v>6987.5</v>
      </c>
      <c r="G95" s="190"/>
      <c r="H95" s="128"/>
      <c r="I95" s="157"/>
      <c r="J95" s="128"/>
      <c r="K95" s="128"/>
      <c r="L95" s="128"/>
      <c r="M95" s="128"/>
      <c r="N95" s="128"/>
      <c r="O95" s="191"/>
      <c r="P95" s="38"/>
    </row>
    <row r="96" spans="1:16" s="39" customFormat="1" ht="30">
      <c r="A96" s="159"/>
      <c r="B96" s="170" t="s">
        <v>192</v>
      </c>
      <c r="C96" s="160">
        <f>SUM(F96:O96)</f>
        <v>0</v>
      </c>
      <c r="D96" s="156"/>
      <c r="E96" s="160"/>
      <c r="F96" s="93"/>
      <c r="G96" s="93"/>
      <c r="H96" s="93"/>
      <c r="I96" s="93"/>
      <c r="J96" s="93"/>
      <c r="K96" s="93"/>
      <c r="L96" s="93"/>
      <c r="M96" s="93"/>
      <c r="N96" s="93"/>
      <c r="O96" s="94"/>
      <c r="P96" s="38"/>
    </row>
    <row r="97" spans="1:16" s="39" customFormat="1" ht="30">
      <c r="A97" s="167"/>
      <c r="B97" s="173" t="s">
        <v>192</v>
      </c>
      <c r="C97" s="163">
        <f>C96</f>
        <v>0</v>
      </c>
      <c r="D97" s="164">
        <f>D95</f>
        <v>6987.5</v>
      </c>
      <c r="E97" s="163">
        <f>D97-C97</f>
        <v>6987.5</v>
      </c>
      <c r="F97" s="89">
        <f aca="true" t="shared" si="19" ref="F97:L97">F95-F96</f>
        <v>6987.5</v>
      </c>
      <c r="G97" s="89">
        <f t="shared" si="19"/>
        <v>0</v>
      </c>
      <c r="H97" s="89">
        <f t="shared" si="19"/>
        <v>0</v>
      </c>
      <c r="I97" s="89">
        <f t="shared" si="19"/>
        <v>0</v>
      </c>
      <c r="J97" s="89"/>
      <c r="K97" s="89">
        <f t="shared" si="19"/>
        <v>0</v>
      </c>
      <c r="L97" s="89">
        <f t="shared" si="19"/>
        <v>0</v>
      </c>
      <c r="M97" s="89"/>
      <c r="N97" s="89"/>
      <c r="O97" s="90"/>
      <c r="P97" s="38"/>
    </row>
    <row r="98" spans="1:16" s="41" customFormat="1" ht="15">
      <c r="A98" s="189"/>
      <c r="B98" s="168" t="s">
        <v>54</v>
      </c>
      <c r="C98" s="128"/>
      <c r="D98" s="156">
        <f>SUM(F98:O98)</f>
        <v>9517.5</v>
      </c>
      <c r="E98" s="128"/>
      <c r="F98" s="128"/>
      <c r="G98" s="190">
        <v>9517.5</v>
      </c>
      <c r="H98" s="128"/>
      <c r="I98" s="157"/>
      <c r="J98" s="128"/>
      <c r="K98" s="128"/>
      <c r="L98" s="128"/>
      <c r="M98" s="128"/>
      <c r="N98" s="128"/>
      <c r="O98" s="191"/>
      <c r="P98" s="40"/>
    </row>
    <row r="99" spans="1:16" s="41" customFormat="1" ht="15">
      <c r="A99" s="159"/>
      <c r="B99" s="170" t="s">
        <v>54</v>
      </c>
      <c r="C99" s="160">
        <f>SUM(F99:O99)</f>
        <v>9517.5</v>
      </c>
      <c r="D99" s="156"/>
      <c r="E99" s="160"/>
      <c r="F99" s="93"/>
      <c r="G99" s="93">
        <v>9517.5</v>
      </c>
      <c r="H99" s="93"/>
      <c r="I99" s="93"/>
      <c r="J99" s="93"/>
      <c r="K99" s="93"/>
      <c r="L99" s="93"/>
      <c r="M99" s="93"/>
      <c r="N99" s="93"/>
      <c r="O99" s="94"/>
      <c r="P99" s="40"/>
    </row>
    <row r="100" spans="1:16" s="41" customFormat="1" ht="15.75" thickBot="1">
      <c r="A100" s="167"/>
      <c r="B100" s="173" t="s">
        <v>54</v>
      </c>
      <c r="C100" s="163">
        <f>C99</f>
        <v>9517.5</v>
      </c>
      <c r="D100" s="164">
        <f>D98</f>
        <v>9517.5</v>
      </c>
      <c r="E100" s="163">
        <f>D100-C100</f>
        <v>0</v>
      </c>
      <c r="F100" s="89">
        <f aca="true" t="shared" si="20" ref="F100:L100">F98-F99</f>
        <v>0</v>
      </c>
      <c r="G100" s="89">
        <f t="shared" si="20"/>
        <v>0</v>
      </c>
      <c r="H100" s="89">
        <f t="shared" si="20"/>
        <v>0</v>
      </c>
      <c r="I100" s="89">
        <f t="shared" si="20"/>
        <v>0</v>
      </c>
      <c r="J100" s="89"/>
      <c r="K100" s="89">
        <f t="shared" si="20"/>
        <v>0</v>
      </c>
      <c r="L100" s="89">
        <f t="shared" si="20"/>
        <v>0</v>
      </c>
      <c r="M100" s="89"/>
      <c r="N100" s="89"/>
      <c r="O100" s="90"/>
      <c r="P100" s="40"/>
    </row>
    <row r="101" spans="1:16" s="41" customFormat="1" ht="15.75" thickTop="1">
      <c r="A101" s="52" t="s">
        <v>33</v>
      </c>
      <c r="B101" s="88" t="s">
        <v>34</v>
      </c>
      <c r="C101" s="210"/>
      <c r="D101" s="211"/>
      <c r="E101" s="212"/>
      <c r="F101" s="211"/>
      <c r="G101" s="211"/>
      <c r="H101" s="211"/>
      <c r="I101" s="211"/>
      <c r="J101" s="211"/>
      <c r="K101" s="211"/>
      <c r="L101" s="211"/>
      <c r="M101" s="211"/>
      <c r="N101" s="211"/>
      <c r="O101" s="213"/>
      <c r="P101" s="40"/>
    </row>
    <row r="102" spans="1:16" s="41" customFormat="1" ht="15">
      <c r="A102" s="155"/>
      <c r="B102" s="138" t="s">
        <v>55</v>
      </c>
      <c r="C102" s="156"/>
      <c r="D102" s="156">
        <f>SUM(F102:O102)</f>
        <v>41092.44</v>
      </c>
      <c r="E102" s="128"/>
      <c r="F102" s="157">
        <v>1092.44</v>
      </c>
      <c r="G102" s="157">
        <v>40000</v>
      </c>
      <c r="H102" s="157"/>
      <c r="I102" s="157"/>
      <c r="J102" s="157"/>
      <c r="K102" s="157"/>
      <c r="L102" s="157"/>
      <c r="M102" s="157"/>
      <c r="N102" s="157"/>
      <c r="O102" s="158"/>
      <c r="P102" s="40"/>
    </row>
    <row r="103" spans="1:16" s="41" customFormat="1" ht="15">
      <c r="A103" s="159"/>
      <c r="B103" s="142" t="s">
        <v>55</v>
      </c>
      <c r="C103" s="160">
        <f>SUM(F103:O103)</f>
        <v>41092.44</v>
      </c>
      <c r="D103" s="156"/>
      <c r="E103" s="160"/>
      <c r="F103" s="93">
        <v>1092.44</v>
      </c>
      <c r="G103" s="93">
        <v>40000</v>
      </c>
      <c r="H103" s="93"/>
      <c r="I103" s="93"/>
      <c r="J103" s="93"/>
      <c r="K103" s="93"/>
      <c r="L103" s="93"/>
      <c r="M103" s="93"/>
      <c r="N103" s="93"/>
      <c r="O103" s="94"/>
      <c r="P103" s="40"/>
    </row>
    <row r="104" spans="1:16" s="41" customFormat="1" ht="15">
      <c r="A104" s="167"/>
      <c r="B104" s="162" t="s">
        <v>55</v>
      </c>
      <c r="C104" s="163">
        <f>C103</f>
        <v>41092.44</v>
      </c>
      <c r="D104" s="164">
        <f>D102</f>
        <v>41092.44</v>
      </c>
      <c r="E104" s="163">
        <f>D104-C104</f>
        <v>0</v>
      </c>
      <c r="F104" s="89">
        <f aca="true" t="shared" si="21" ref="F104:L104">F102-F103</f>
        <v>0</v>
      </c>
      <c r="G104" s="89">
        <f t="shared" si="21"/>
        <v>0</v>
      </c>
      <c r="H104" s="89">
        <f t="shared" si="21"/>
        <v>0</v>
      </c>
      <c r="I104" s="89">
        <f t="shared" si="21"/>
        <v>0</v>
      </c>
      <c r="J104" s="89"/>
      <c r="K104" s="89">
        <f t="shared" si="21"/>
        <v>0</v>
      </c>
      <c r="L104" s="89">
        <f t="shared" si="21"/>
        <v>0</v>
      </c>
      <c r="M104" s="89"/>
      <c r="N104" s="89"/>
      <c r="O104" s="90"/>
      <c r="P104" s="40"/>
    </row>
    <row r="105" spans="1:16" s="41" customFormat="1" ht="15">
      <c r="A105" s="155"/>
      <c r="B105" s="138" t="s">
        <v>96</v>
      </c>
      <c r="C105" s="156"/>
      <c r="D105" s="156">
        <f>SUM(F105:O105)</f>
        <v>4262.5</v>
      </c>
      <c r="E105" s="128"/>
      <c r="F105" s="157">
        <v>4262.5</v>
      </c>
      <c r="G105" s="157"/>
      <c r="H105" s="157"/>
      <c r="I105" s="157"/>
      <c r="J105" s="157"/>
      <c r="K105" s="157"/>
      <c r="L105" s="157"/>
      <c r="M105" s="157"/>
      <c r="N105" s="157"/>
      <c r="O105" s="158"/>
      <c r="P105" s="40"/>
    </row>
    <row r="106" spans="1:16" s="41" customFormat="1" ht="15">
      <c r="A106" s="169"/>
      <c r="B106" s="142" t="s">
        <v>97</v>
      </c>
      <c r="C106" s="160">
        <f>SUM(F106:O106)</f>
        <v>0</v>
      </c>
      <c r="D106" s="156"/>
      <c r="E106" s="160"/>
      <c r="F106" s="93"/>
      <c r="G106" s="93"/>
      <c r="H106" s="93"/>
      <c r="I106" s="93"/>
      <c r="J106" s="93"/>
      <c r="K106" s="93"/>
      <c r="L106" s="93"/>
      <c r="M106" s="93"/>
      <c r="N106" s="93"/>
      <c r="O106" s="94"/>
      <c r="P106" s="40"/>
    </row>
    <row r="107" spans="1:16" s="41" customFormat="1" ht="15">
      <c r="A107" s="192"/>
      <c r="B107" s="162" t="s">
        <v>97</v>
      </c>
      <c r="C107" s="163">
        <f>C106</f>
        <v>0</v>
      </c>
      <c r="D107" s="164">
        <f>D105</f>
        <v>4262.5</v>
      </c>
      <c r="E107" s="163">
        <f>D107-C107</f>
        <v>4262.5</v>
      </c>
      <c r="F107" s="89">
        <f aca="true" t="shared" si="22" ref="F107:L107">F105-F106</f>
        <v>4262.5</v>
      </c>
      <c r="G107" s="89">
        <f t="shared" si="22"/>
        <v>0</v>
      </c>
      <c r="H107" s="89">
        <f t="shared" si="22"/>
        <v>0</v>
      </c>
      <c r="I107" s="89">
        <f t="shared" si="22"/>
        <v>0</v>
      </c>
      <c r="J107" s="89"/>
      <c r="K107" s="89">
        <f t="shared" si="22"/>
        <v>0</v>
      </c>
      <c r="L107" s="89">
        <f t="shared" si="22"/>
        <v>0</v>
      </c>
      <c r="M107" s="89"/>
      <c r="N107" s="89"/>
      <c r="O107" s="90"/>
      <c r="P107" s="40"/>
    </row>
    <row r="108" spans="1:16" s="41" customFormat="1" ht="15">
      <c r="A108" s="155"/>
      <c r="B108" s="138" t="s">
        <v>64</v>
      </c>
      <c r="C108" s="156"/>
      <c r="D108" s="156">
        <f>SUM(F108:O108)</f>
        <v>37213.54</v>
      </c>
      <c r="E108" s="128"/>
      <c r="F108" s="157"/>
      <c r="G108" s="157"/>
      <c r="H108" s="157"/>
      <c r="I108" s="157"/>
      <c r="J108" s="157"/>
      <c r="K108" s="157"/>
      <c r="L108" s="157">
        <v>37213.54</v>
      </c>
      <c r="M108" s="157"/>
      <c r="N108" s="157"/>
      <c r="O108" s="158"/>
      <c r="P108" s="40"/>
    </row>
    <row r="109" spans="1:16" s="41" customFormat="1" ht="15">
      <c r="A109" s="169"/>
      <c r="B109" s="142" t="s">
        <v>64</v>
      </c>
      <c r="C109" s="160">
        <f>SUM(F109:O109)</f>
        <v>0</v>
      </c>
      <c r="D109" s="156"/>
      <c r="E109" s="160"/>
      <c r="F109" s="93"/>
      <c r="G109" s="93"/>
      <c r="H109" s="93"/>
      <c r="I109" s="93"/>
      <c r="J109" s="93"/>
      <c r="K109" s="93"/>
      <c r="L109" s="93"/>
      <c r="M109" s="93"/>
      <c r="N109" s="93"/>
      <c r="O109" s="94"/>
      <c r="P109" s="40"/>
    </row>
    <row r="110" spans="1:16" s="41" customFormat="1" ht="15">
      <c r="A110" s="192"/>
      <c r="B110" s="162" t="s">
        <v>64</v>
      </c>
      <c r="C110" s="163">
        <f>C109</f>
        <v>0</v>
      </c>
      <c r="D110" s="164">
        <f>D108</f>
        <v>37213.54</v>
      </c>
      <c r="E110" s="163">
        <f>D110-C110</f>
        <v>37213.54</v>
      </c>
      <c r="F110" s="89">
        <f aca="true" t="shared" si="23" ref="F110:L110">F108-F109</f>
        <v>0</v>
      </c>
      <c r="G110" s="89">
        <f t="shared" si="23"/>
        <v>0</v>
      </c>
      <c r="H110" s="89">
        <f t="shared" si="23"/>
        <v>0</v>
      </c>
      <c r="I110" s="89">
        <f t="shared" si="23"/>
        <v>0</v>
      </c>
      <c r="J110" s="89"/>
      <c r="K110" s="89">
        <f t="shared" si="23"/>
        <v>0</v>
      </c>
      <c r="L110" s="89">
        <f t="shared" si="23"/>
        <v>37213.54</v>
      </c>
      <c r="M110" s="89"/>
      <c r="N110" s="89"/>
      <c r="O110" s="90"/>
      <c r="P110" s="40"/>
    </row>
    <row r="111" spans="1:15" s="3" customFormat="1" ht="15">
      <c r="A111" s="155"/>
      <c r="B111" s="138" t="s">
        <v>35</v>
      </c>
      <c r="C111" s="156"/>
      <c r="D111" s="156">
        <f>SUM(F111:O111)</f>
        <v>10000</v>
      </c>
      <c r="E111" s="128"/>
      <c r="F111" s="157"/>
      <c r="G111" s="157"/>
      <c r="H111" s="157"/>
      <c r="I111" s="157"/>
      <c r="J111" s="157"/>
      <c r="K111" s="157"/>
      <c r="L111" s="157">
        <v>10000</v>
      </c>
      <c r="M111" s="157"/>
      <c r="N111" s="157"/>
      <c r="O111" s="158"/>
    </row>
    <row r="112" spans="1:15" s="2" customFormat="1" ht="15">
      <c r="A112" s="159"/>
      <c r="B112" s="142" t="s">
        <v>35</v>
      </c>
      <c r="C112" s="160">
        <f>SUM(F112:O112)</f>
        <v>5799.57</v>
      </c>
      <c r="D112" s="156"/>
      <c r="E112" s="160"/>
      <c r="F112" s="93"/>
      <c r="G112" s="93"/>
      <c r="H112" s="93"/>
      <c r="I112" s="93"/>
      <c r="J112" s="93"/>
      <c r="K112" s="93"/>
      <c r="L112" s="171">
        <v>5799.57</v>
      </c>
      <c r="M112" s="93"/>
      <c r="N112" s="93"/>
      <c r="O112" s="94"/>
    </row>
    <row r="113" spans="1:16" s="2" customFormat="1" ht="30">
      <c r="A113" s="167"/>
      <c r="B113" s="173" t="s">
        <v>35</v>
      </c>
      <c r="C113" s="163">
        <f>C112</f>
        <v>5799.57</v>
      </c>
      <c r="D113" s="164">
        <f>D111</f>
        <v>10000</v>
      </c>
      <c r="E113" s="163">
        <f>D113-C113</f>
        <v>4200.43</v>
      </c>
      <c r="F113" s="89">
        <f aca="true" t="shared" si="24" ref="F113:L113">F111-F112</f>
        <v>0</v>
      </c>
      <c r="G113" s="89">
        <f t="shared" si="24"/>
        <v>0</v>
      </c>
      <c r="H113" s="89">
        <f t="shared" si="24"/>
        <v>0</v>
      </c>
      <c r="I113" s="89">
        <f t="shared" si="24"/>
        <v>0</v>
      </c>
      <c r="J113" s="89"/>
      <c r="K113" s="89">
        <f t="shared" si="24"/>
        <v>0</v>
      </c>
      <c r="L113" s="89">
        <f t="shared" si="24"/>
        <v>4200.43</v>
      </c>
      <c r="M113" s="89"/>
      <c r="N113" s="89"/>
      <c r="O113" s="90"/>
      <c r="P113" s="13"/>
    </row>
    <row r="114" spans="1:16" s="2" customFormat="1" ht="15" customHeight="1">
      <c r="A114" s="174"/>
      <c r="B114" s="187" t="s">
        <v>95</v>
      </c>
      <c r="C114" s="156"/>
      <c r="D114" s="156">
        <f>SUM(F114:O114)</f>
        <v>7000</v>
      </c>
      <c r="E114" s="128"/>
      <c r="F114" s="157"/>
      <c r="G114" s="157"/>
      <c r="H114" s="157">
        <v>7000</v>
      </c>
      <c r="I114" s="157"/>
      <c r="J114" s="157"/>
      <c r="K114" s="157"/>
      <c r="L114" s="157"/>
      <c r="M114" s="157"/>
      <c r="N114" s="157"/>
      <c r="O114" s="158"/>
      <c r="P114" s="13"/>
    </row>
    <row r="115" spans="1:16" s="2" customFormat="1" ht="15" customHeight="1">
      <c r="A115" s="174"/>
      <c r="B115" s="188" t="s">
        <v>95</v>
      </c>
      <c r="C115" s="160">
        <f>SUM(F115:O115)</f>
        <v>6999.99</v>
      </c>
      <c r="D115" s="156"/>
      <c r="E115" s="160"/>
      <c r="F115" s="93"/>
      <c r="G115" s="93"/>
      <c r="H115" s="93">
        <v>6999.99</v>
      </c>
      <c r="I115" s="93"/>
      <c r="J115" s="93"/>
      <c r="K115" s="93"/>
      <c r="L115" s="93"/>
      <c r="M115" s="93"/>
      <c r="N115" s="93"/>
      <c r="O115" s="94"/>
      <c r="P115" s="13"/>
    </row>
    <row r="116" spans="1:15" s="2" customFormat="1" ht="15">
      <c r="A116" s="186"/>
      <c r="B116" s="162" t="s">
        <v>95</v>
      </c>
      <c r="C116" s="163">
        <f>C115</f>
        <v>6999.99</v>
      </c>
      <c r="D116" s="164">
        <f>D114</f>
        <v>7000</v>
      </c>
      <c r="E116" s="163">
        <f>D116-C116</f>
        <v>0.010000000000218279</v>
      </c>
      <c r="F116" s="89">
        <f aca="true" t="shared" si="25" ref="F116:L116">F114-F115</f>
        <v>0</v>
      </c>
      <c r="G116" s="89">
        <f t="shared" si="25"/>
        <v>0</v>
      </c>
      <c r="H116" s="89">
        <f t="shared" si="25"/>
        <v>0.010000000000218279</v>
      </c>
      <c r="I116" s="89">
        <f t="shared" si="25"/>
        <v>0</v>
      </c>
      <c r="J116" s="89"/>
      <c r="K116" s="89">
        <f t="shared" si="25"/>
        <v>0</v>
      </c>
      <c r="L116" s="89">
        <f t="shared" si="25"/>
        <v>0</v>
      </c>
      <c r="M116" s="89"/>
      <c r="N116" s="89"/>
      <c r="O116" s="90"/>
    </row>
    <row r="117" spans="1:15" s="5" customFormat="1" ht="15">
      <c r="A117" s="174"/>
      <c r="B117" s="187" t="s">
        <v>94</v>
      </c>
      <c r="C117" s="156"/>
      <c r="D117" s="156">
        <f>SUM(F117:O117)</f>
        <v>390.38</v>
      </c>
      <c r="E117" s="128"/>
      <c r="F117" s="157"/>
      <c r="G117" s="157"/>
      <c r="H117" s="157"/>
      <c r="I117" s="157"/>
      <c r="J117" s="157"/>
      <c r="K117" s="157">
        <v>390.38</v>
      </c>
      <c r="L117" s="157"/>
      <c r="M117" s="157"/>
      <c r="N117" s="157"/>
      <c r="O117" s="158"/>
    </row>
    <row r="118" spans="1:15" s="22" customFormat="1" ht="15">
      <c r="A118" s="174"/>
      <c r="B118" s="188" t="s">
        <v>94</v>
      </c>
      <c r="C118" s="160">
        <f>SUM(F118:O118)</f>
        <v>760.73</v>
      </c>
      <c r="D118" s="156"/>
      <c r="E118" s="160"/>
      <c r="F118" s="93"/>
      <c r="G118" s="93"/>
      <c r="H118" s="93"/>
      <c r="I118" s="93"/>
      <c r="J118" s="93"/>
      <c r="K118" s="171">
        <v>760.73</v>
      </c>
      <c r="L118" s="171"/>
      <c r="M118" s="93"/>
      <c r="N118" s="93"/>
      <c r="O118" s="94"/>
    </row>
    <row r="119" spans="1:15" s="2" customFormat="1" ht="15">
      <c r="A119" s="186"/>
      <c r="B119" s="162" t="s">
        <v>94</v>
      </c>
      <c r="C119" s="163">
        <f>C118</f>
        <v>760.73</v>
      </c>
      <c r="D119" s="164">
        <f>D117</f>
        <v>390.38</v>
      </c>
      <c r="E119" s="163">
        <f>D119-C119</f>
        <v>-370.35</v>
      </c>
      <c r="F119" s="89">
        <f aca="true" t="shared" si="26" ref="F119:L119">F117-F118</f>
        <v>0</v>
      </c>
      <c r="G119" s="89">
        <f t="shared" si="26"/>
        <v>0</v>
      </c>
      <c r="H119" s="89">
        <f t="shared" si="26"/>
        <v>0</v>
      </c>
      <c r="I119" s="89">
        <f t="shared" si="26"/>
        <v>0</v>
      </c>
      <c r="J119" s="89"/>
      <c r="K119" s="89">
        <f t="shared" si="26"/>
        <v>-370.35</v>
      </c>
      <c r="L119" s="89">
        <f t="shared" si="26"/>
        <v>0</v>
      </c>
      <c r="M119" s="89"/>
      <c r="N119" s="89"/>
      <c r="O119" s="90"/>
    </row>
    <row r="120" spans="1:15" s="2" customFormat="1" ht="15">
      <c r="A120" s="174"/>
      <c r="B120" s="187" t="s">
        <v>92</v>
      </c>
      <c r="C120" s="156"/>
      <c r="D120" s="156">
        <f>SUM(F120:O120)</f>
        <v>2085.75</v>
      </c>
      <c r="E120" s="128"/>
      <c r="F120" s="157"/>
      <c r="G120" s="157"/>
      <c r="H120" s="157"/>
      <c r="I120" s="157">
        <v>1369.5</v>
      </c>
      <c r="J120" s="157"/>
      <c r="K120" s="157"/>
      <c r="L120" s="157">
        <v>716.25</v>
      </c>
      <c r="M120" s="157"/>
      <c r="N120" s="157"/>
      <c r="O120" s="158"/>
    </row>
    <row r="121" spans="1:16" s="2" customFormat="1" ht="15">
      <c r="A121" s="174"/>
      <c r="B121" s="188" t="s">
        <v>92</v>
      </c>
      <c r="C121" s="160">
        <f>SUM(F121:O121)</f>
        <v>2085.75</v>
      </c>
      <c r="D121" s="156"/>
      <c r="E121" s="160"/>
      <c r="F121" s="93"/>
      <c r="G121" s="93"/>
      <c r="H121" s="93"/>
      <c r="I121" s="93">
        <v>1369.5</v>
      </c>
      <c r="J121" s="93"/>
      <c r="K121" s="171"/>
      <c r="L121" s="171">
        <v>716.25</v>
      </c>
      <c r="M121" s="93"/>
      <c r="N121" s="93"/>
      <c r="O121" s="94"/>
      <c r="P121" s="13"/>
    </row>
    <row r="122" spans="1:16" s="2" customFormat="1" ht="15">
      <c r="A122" s="186"/>
      <c r="B122" s="162" t="s">
        <v>92</v>
      </c>
      <c r="C122" s="163">
        <f>C121</f>
        <v>2085.75</v>
      </c>
      <c r="D122" s="164">
        <f>D120</f>
        <v>2085.75</v>
      </c>
      <c r="E122" s="163">
        <f>D122-C122</f>
        <v>0</v>
      </c>
      <c r="F122" s="89">
        <f aca="true" t="shared" si="27" ref="F122:L122">F120-F121</f>
        <v>0</v>
      </c>
      <c r="G122" s="89">
        <f t="shared" si="27"/>
        <v>0</v>
      </c>
      <c r="H122" s="89">
        <f t="shared" si="27"/>
        <v>0</v>
      </c>
      <c r="I122" s="89">
        <f t="shared" si="27"/>
        <v>0</v>
      </c>
      <c r="J122" s="89"/>
      <c r="K122" s="89">
        <f t="shared" si="27"/>
        <v>0</v>
      </c>
      <c r="L122" s="89">
        <f t="shared" si="27"/>
        <v>0</v>
      </c>
      <c r="M122" s="89"/>
      <c r="N122" s="89"/>
      <c r="O122" s="90"/>
      <c r="P122" s="13"/>
    </row>
    <row r="123" spans="1:16" s="2" customFormat="1" ht="15">
      <c r="A123" s="174"/>
      <c r="B123" s="187" t="s">
        <v>93</v>
      </c>
      <c r="C123" s="156"/>
      <c r="D123" s="156">
        <f>SUM(F123:O123)</f>
        <v>1549.7299999999998</v>
      </c>
      <c r="E123" s="128"/>
      <c r="F123" s="157"/>
      <c r="G123" s="157"/>
      <c r="H123" s="157"/>
      <c r="I123" s="157">
        <v>441.5</v>
      </c>
      <c r="J123" s="157"/>
      <c r="K123" s="157">
        <v>1070.61</v>
      </c>
      <c r="L123" s="157">
        <v>37.62</v>
      </c>
      <c r="M123" s="157"/>
      <c r="N123" s="157"/>
      <c r="O123" s="158"/>
      <c r="P123" s="13"/>
    </row>
    <row r="124" spans="1:15" s="2" customFormat="1" ht="15">
      <c r="A124" s="174"/>
      <c r="B124" s="188" t="s">
        <v>93</v>
      </c>
      <c r="C124" s="160">
        <f>SUM(F124:O124)</f>
        <v>3608.37</v>
      </c>
      <c r="D124" s="156"/>
      <c r="E124" s="160"/>
      <c r="F124" s="93"/>
      <c r="G124" s="93"/>
      <c r="H124" s="93"/>
      <c r="I124" s="93">
        <v>441.5</v>
      </c>
      <c r="J124" s="93"/>
      <c r="K124" s="171">
        <f>3166.87-37.62</f>
        <v>3129.25</v>
      </c>
      <c r="L124" s="171">
        <v>37.62</v>
      </c>
      <c r="M124" s="93"/>
      <c r="N124" s="93"/>
      <c r="O124" s="94"/>
    </row>
    <row r="125" spans="1:15" s="2" customFormat="1" ht="15">
      <c r="A125" s="186"/>
      <c r="B125" s="162" t="s">
        <v>93</v>
      </c>
      <c r="C125" s="163">
        <f>C124</f>
        <v>3608.37</v>
      </c>
      <c r="D125" s="164">
        <f>D123</f>
        <v>1549.7299999999998</v>
      </c>
      <c r="E125" s="163">
        <f>D125-C125</f>
        <v>-2058.6400000000003</v>
      </c>
      <c r="F125" s="89">
        <f aca="true" t="shared" si="28" ref="F125:L125">F123-F124</f>
        <v>0</v>
      </c>
      <c r="G125" s="89">
        <f t="shared" si="28"/>
        <v>0</v>
      </c>
      <c r="H125" s="89">
        <f t="shared" si="28"/>
        <v>0</v>
      </c>
      <c r="I125" s="89">
        <f t="shared" si="28"/>
        <v>0</v>
      </c>
      <c r="J125" s="89"/>
      <c r="K125" s="89">
        <f t="shared" si="28"/>
        <v>-2058.6400000000003</v>
      </c>
      <c r="L125" s="89">
        <f t="shared" si="28"/>
        <v>0</v>
      </c>
      <c r="M125" s="89"/>
      <c r="N125" s="89"/>
      <c r="O125" s="90"/>
    </row>
    <row r="126" spans="1:15" s="2" customFormat="1" ht="15">
      <c r="A126" s="174"/>
      <c r="B126" s="184" t="s">
        <v>91</v>
      </c>
      <c r="C126" s="160"/>
      <c r="D126" s="156">
        <f>SUM(F126:O126)</f>
        <v>1624.34</v>
      </c>
      <c r="E126" s="160"/>
      <c r="F126" s="93"/>
      <c r="G126" s="93"/>
      <c r="H126" s="93"/>
      <c r="I126" s="93"/>
      <c r="J126" s="93"/>
      <c r="K126" s="157">
        <v>1624.34</v>
      </c>
      <c r="L126" s="93"/>
      <c r="M126" s="93"/>
      <c r="N126" s="93"/>
      <c r="O126" s="94"/>
    </row>
    <row r="127" spans="1:16" s="2" customFormat="1" ht="15">
      <c r="A127" s="174"/>
      <c r="B127" s="185" t="s">
        <v>91</v>
      </c>
      <c r="C127" s="160">
        <f>SUM(F127:O127)</f>
        <v>1624.34</v>
      </c>
      <c r="D127" s="156"/>
      <c r="E127" s="193"/>
      <c r="F127" s="95"/>
      <c r="G127" s="95"/>
      <c r="H127" s="95"/>
      <c r="I127" s="95"/>
      <c r="J127" s="95"/>
      <c r="K127" s="171">
        <v>1624.34</v>
      </c>
      <c r="L127" s="171"/>
      <c r="M127" s="95"/>
      <c r="N127" s="95"/>
      <c r="O127" s="96"/>
      <c r="P127" s="13"/>
    </row>
    <row r="128" spans="1:15" s="2" customFormat="1" ht="15">
      <c r="A128" s="186"/>
      <c r="B128" s="173" t="s">
        <v>91</v>
      </c>
      <c r="C128" s="163">
        <f>C127</f>
        <v>1624.34</v>
      </c>
      <c r="D128" s="164">
        <f>D126</f>
        <v>1624.34</v>
      </c>
      <c r="E128" s="163">
        <f>D128-C128</f>
        <v>0</v>
      </c>
      <c r="F128" s="89">
        <f aca="true" t="shared" si="29" ref="F128:L128">F126-F127</f>
        <v>0</v>
      </c>
      <c r="G128" s="89">
        <f t="shared" si="29"/>
        <v>0</v>
      </c>
      <c r="H128" s="89">
        <f t="shared" si="29"/>
        <v>0</v>
      </c>
      <c r="I128" s="89">
        <f t="shared" si="29"/>
        <v>0</v>
      </c>
      <c r="J128" s="89"/>
      <c r="K128" s="89">
        <f t="shared" si="29"/>
        <v>0</v>
      </c>
      <c r="L128" s="89">
        <f t="shared" si="29"/>
        <v>0</v>
      </c>
      <c r="M128" s="89"/>
      <c r="N128" s="89"/>
      <c r="O128" s="90"/>
    </row>
    <row r="129" spans="1:15" s="2" customFormat="1" ht="15">
      <c r="A129" s="59"/>
      <c r="B129" s="60" t="s">
        <v>46</v>
      </c>
      <c r="C129" s="97"/>
      <c r="D129" s="97">
        <f>SUM(F129:O129)</f>
        <v>361773.93999999994</v>
      </c>
      <c r="E129" s="97"/>
      <c r="F129" s="98">
        <f>F98+F102+F111+F47+F53+F41+F105+F50+F44+F56+F59+F62+F65+F71+F68+F74+F77+F80+F83+F86+F89+F92+F95+F108+F114+F117+F120+F123+F126</f>
        <v>76148.49</v>
      </c>
      <c r="G129" s="98">
        <f>G98+G102+G111+G47+G53+G41+G105+G50+G44+G56+G59+G62+G65+G71+G68+G74+G77+G80+G83+G86+G89+G92+G95+G108+G114+G117+G120+G123+G126</f>
        <v>112917.5</v>
      </c>
      <c r="H129" s="98">
        <f>H98+H102+H111+H47+H53+H41+H105+H50+H44+H56+H59+H62+H65+H71+H68+H74+H77+H80+H83+H86+H89+H92+H95+H108+H114+H117+H120+H123+H126</f>
        <v>50000</v>
      </c>
      <c r="I129" s="98">
        <f>I98+I102+I111+I47+I53+I41+I105+I50+I44+I56+I59+I62+I65+I71+I68+I74+I77+I80+I83+I86+I89+I92+I95+I108+I114+I117+I120+I123+I126</f>
        <v>46805.85</v>
      </c>
      <c r="J129" s="98"/>
      <c r="K129" s="98">
        <f>K98+K102+K111+K47+K53+K41+K105+K50+K44+K56+K59+K62+K65+K71+K68+K74+K77+K80+K83+K86+K89+K92+K95+K108+K114+K117+K120+K123+K126</f>
        <v>19434.690000000002</v>
      </c>
      <c r="L129" s="98">
        <f>L98+L102+L111+L47+L53+L41+L105+L50+L44+L56+L59+L62+L65+L71+L68+L74+L77+L80+L83+L86+L89+L92+L95+L108+L114+L117+L120+L123+L126</f>
        <v>56467.41</v>
      </c>
      <c r="M129" s="98"/>
      <c r="N129" s="98"/>
      <c r="O129" s="99"/>
    </row>
    <row r="130" spans="1:15" ht="13.5" customHeight="1">
      <c r="A130" s="100"/>
      <c r="B130" s="101" t="s">
        <v>45</v>
      </c>
      <c r="C130" s="102">
        <f>SUM(F130:O130)</f>
        <v>288208.95999999996</v>
      </c>
      <c r="D130" s="97"/>
      <c r="E130" s="103"/>
      <c r="F130" s="104">
        <f>F42+F45+F48+F51+F54+F57+F60+F63+F66+F72+F75+F78+F81+F84+F87+F90+F93+F99+F103+F106+F109+F112+F115+F118+F121+F124+F127</f>
        <v>52231.6</v>
      </c>
      <c r="G130" s="104">
        <f>G42+G45+G48+G51+G54+G57+G60+G63+G66+G72+G75+G78+G81+G84+G87+G90+G93+G99+G103+G106+G109+G112+G115+G118+G121+G124+G127</f>
        <v>112876.63</v>
      </c>
      <c r="H130" s="104">
        <f>H42+H45+H48+H51+H54+H57+H60+H63+H66+H72+H75+H78+H81+H84+H87+H90+H93+H99+H103+H106+H109+H112+H115+H118+H121+H124+H127</f>
        <v>50000</v>
      </c>
      <c r="I130" s="104">
        <f>I42+I45+I48+I51+I54+I57+I60+I63+I66+I72+I75+I78+I81+I84+I87+I90+I93+I99+I103+I106+I109+I112+I115+I118+I121+I124+I127</f>
        <v>35425.12</v>
      </c>
      <c r="J130" s="104"/>
      <c r="K130" s="104">
        <f>K42+K45+K48+K51+K54+K57+K60+K63+K66+K72+K75+K78+K81+K84+K87+K90+K93+K99+K103+K106+K109+K112+K118+K121+K124+K127</f>
        <v>26860.38</v>
      </c>
      <c r="L130" s="104">
        <f>L42+L45+L48+L51+L54+L57+L60+L63+L66+L72+L75+L78+L81+L84+L87+L90+L93+L99+L103+L106+L109+L112+L118+L121+L124+L127</f>
        <v>10815.230000000001</v>
      </c>
      <c r="M130" s="104"/>
      <c r="N130" s="104"/>
      <c r="O130" s="105"/>
    </row>
    <row r="131" spans="1:15" ht="15.75" thickBot="1">
      <c r="A131" s="82"/>
      <c r="B131" s="83" t="s">
        <v>51</v>
      </c>
      <c r="C131" s="84">
        <f>C130</f>
        <v>288208.95999999996</v>
      </c>
      <c r="D131" s="85">
        <f>D129</f>
        <v>361773.93999999994</v>
      </c>
      <c r="E131" s="84">
        <f>D131-C131</f>
        <v>73564.97999999998</v>
      </c>
      <c r="F131" s="86">
        <f>F129-F130</f>
        <v>23916.890000000007</v>
      </c>
      <c r="G131" s="86">
        <f aca="true" t="shared" si="30" ref="G131:L131">G129-G130</f>
        <v>40.86999999999534</v>
      </c>
      <c r="H131" s="86">
        <f t="shared" si="30"/>
        <v>0</v>
      </c>
      <c r="I131" s="86">
        <f t="shared" si="30"/>
        <v>11380.729999999996</v>
      </c>
      <c r="J131" s="86"/>
      <c r="K131" s="86">
        <f t="shared" si="30"/>
        <v>-7425.689999999999</v>
      </c>
      <c r="L131" s="86">
        <f t="shared" si="30"/>
        <v>45652.18</v>
      </c>
      <c r="M131" s="86"/>
      <c r="N131" s="86"/>
      <c r="O131" s="87"/>
    </row>
    <row r="132" spans="1:15" s="48" customFormat="1" ht="15.75" thickTop="1">
      <c r="A132" s="77" t="s">
        <v>38</v>
      </c>
      <c r="B132" s="53" t="s">
        <v>48</v>
      </c>
      <c r="C132" s="210"/>
      <c r="D132" s="211"/>
      <c r="E132" s="212"/>
      <c r="F132" s="211"/>
      <c r="G132" s="211"/>
      <c r="H132" s="211"/>
      <c r="I132" s="211"/>
      <c r="J132" s="211"/>
      <c r="K132" s="211"/>
      <c r="L132" s="211"/>
      <c r="M132" s="211"/>
      <c r="N132" s="211"/>
      <c r="O132" s="213"/>
    </row>
    <row r="133" spans="1:15" s="47" customFormat="1" ht="15">
      <c r="A133" s="137"/>
      <c r="B133" s="138" t="s">
        <v>3</v>
      </c>
      <c r="C133" s="139"/>
      <c r="D133" s="106">
        <f>SUM(F133:O133)</f>
        <v>20496.09</v>
      </c>
      <c r="E133" s="61"/>
      <c r="F133" s="107">
        <v>20496.09</v>
      </c>
      <c r="G133" s="194"/>
      <c r="H133" s="194"/>
      <c r="I133" s="194"/>
      <c r="J133" s="194"/>
      <c r="K133" s="107"/>
      <c r="L133" s="107"/>
      <c r="M133" s="194"/>
      <c r="N133" s="194"/>
      <c r="O133" s="108"/>
    </row>
    <row r="134" spans="1:15" s="47" customFormat="1" ht="15">
      <c r="A134" s="141"/>
      <c r="B134" s="142" t="s">
        <v>4</v>
      </c>
      <c r="C134" s="143">
        <f>SUM(F134:O134)</f>
        <v>14496.09</v>
      </c>
      <c r="D134" s="140"/>
      <c r="E134" s="66"/>
      <c r="F134" s="109">
        <v>14496.09</v>
      </c>
      <c r="G134" s="194"/>
      <c r="H134" s="194"/>
      <c r="I134" s="194"/>
      <c r="J134" s="194"/>
      <c r="K134" s="109"/>
      <c r="L134" s="109"/>
      <c r="M134" s="194"/>
      <c r="N134" s="194"/>
      <c r="O134" s="110"/>
    </row>
    <row r="135" spans="1:15" s="47" customFormat="1" ht="15.75" thickBot="1">
      <c r="A135" s="82"/>
      <c r="B135" s="83" t="s">
        <v>51</v>
      </c>
      <c r="C135" s="84">
        <f>C134</f>
        <v>14496.09</v>
      </c>
      <c r="D135" s="85">
        <f>D133</f>
        <v>20496.09</v>
      </c>
      <c r="E135" s="84">
        <f>D135-C135</f>
        <v>6000</v>
      </c>
      <c r="F135" s="86">
        <f>F133-F134</f>
        <v>6000</v>
      </c>
      <c r="G135" s="111"/>
      <c r="H135" s="111"/>
      <c r="I135" s="111"/>
      <c r="J135" s="111"/>
      <c r="K135" s="111"/>
      <c r="L135" s="111"/>
      <c r="M135" s="111"/>
      <c r="N135" s="111"/>
      <c r="O135" s="112"/>
    </row>
    <row r="136" spans="1:15" ht="15.75" thickTop="1">
      <c r="A136" s="77" t="s">
        <v>39</v>
      </c>
      <c r="B136" s="53" t="s">
        <v>40</v>
      </c>
      <c r="C136" s="210"/>
      <c r="D136" s="211"/>
      <c r="E136" s="212"/>
      <c r="F136" s="211"/>
      <c r="G136" s="211"/>
      <c r="H136" s="211"/>
      <c r="I136" s="211"/>
      <c r="J136" s="211"/>
      <c r="K136" s="211"/>
      <c r="L136" s="211"/>
      <c r="M136" s="211"/>
      <c r="N136" s="211"/>
      <c r="O136" s="213"/>
    </row>
    <row r="137" spans="1:15" s="45" customFormat="1" ht="15">
      <c r="A137" s="124"/>
      <c r="B137" s="195" t="s">
        <v>65</v>
      </c>
      <c r="C137" s="125"/>
      <c r="D137" s="126"/>
      <c r="E137" s="127"/>
      <c r="F137" s="160">
        <v>1050</v>
      </c>
      <c r="G137" s="126"/>
      <c r="H137" s="126"/>
      <c r="I137" s="126"/>
      <c r="J137" s="126"/>
      <c r="K137" s="126"/>
      <c r="L137" s="126"/>
      <c r="M137" s="126"/>
      <c r="N137" s="126"/>
      <c r="O137" s="129"/>
    </row>
    <row r="138" spans="1:15" s="47" customFormat="1" ht="15">
      <c r="A138" s="124"/>
      <c r="B138" s="195" t="s">
        <v>66</v>
      </c>
      <c r="C138" s="125"/>
      <c r="D138" s="126"/>
      <c r="E138" s="127"/>
      <c r="F138" s="160">
        <v>28500</v>
      </c>
      <c r="G138" s="126"/>
      <c r="H138" s="126"/>
      <c r="I138" s="126"/>
      <c r="J138" s="126"/>
      <c r="K138" s="126"/>
      <c r="L138" s="126"/>
      <c r="M138" s="126"/>
      <c r="N138" s="126"/>
      <c r="O138" s="129"/>
    </row>
    <row r="139" spans="1:15" s="47" customFormat="1" ht="15">
      <c r="A139" s="124"/>
      <c r="B139" s="195" t="s">
        <v>67</v>
      </c>
      <c r="C139" s="125"/>
      <c r="D139" s="126"/>
      <c r="E139" s="127"/>
      <c r="F139" s="160">
        <v>52000</v>
      </c>
      <c r="G139" s="126"/>
      <c r="H139" s="126"/>
      <c r="I139" s="126"/>
      <c r="J139" s="126"/>
      <c r="K139" s="126"/>
      <c r="L139" s="126"/>
      <c r="M139" s="126"/>
      <c r="N139" s="126"/>
      <c r="O139" s="129"/>
    </row>
    <row r="140" spans="1:15" s="45" customFormat="1" ht="15">
      <c r="A140" s="124"/>
      <c r="B140" s="195" t="s">
        <v>68</v>
      </c>
      <c r="C140" s="125"/>
      <c r="D140" s="126"/>
      <c r="E140" s="127"/>
      <c r="F140" s="160">
        <v>1500</v>
      </c>
      <c r="G140" s="126"/>
      <c r="H140" s="126"/>
      <c r="I140" s="126"/>
      <c r="J140" s="126"/>
      <c r="K140" s="126"/>
      <c r="L140" s="126"/>
      <c r="M140" s="126"/>
      <c r="N140" s="126"/>
      <c r="O140" s="129"/>
    </row>
    <row r="141" spans="1:16" ht="30">
      <c r="A141" s="124"/>
      <c r="B141" s="195" t="s">
        <v>69</v>
      </c>
      <c r="C141" s="125"/>
      <c r="D141" s="126"/>
      <c r="E141" s="127"/>
      <c r="F141" s="160">
        <v>17900</v>
      </c>
      <c r="G141" s="126"/>
      <c r="H141" s="126"/>
      <c r="I141" s="126"/>
      <c r="J141" s="126"/>
      <c r="K141" s="126"/>
      <c r="L141" s="126"/>
      <c r="M141" s="126"/>
      <c r="N141" s="126"/>
      <c r="O141" s="129"/>
      <c r="P141" s="17"/>
    </row>
    <row r="142" spans="1:16" s="45" customFormat="1" ht="30">
      <c r="A142" s="124"/>
      <c r="B142" s="195" t="s">
        <v>70</v>
      </c>
      <c r="C142" s="125"/>
      <c r="D142" s="126"/>
      <c r="E142" s="127"/>
      <c r="F142" s="160">
        <v>2220</v>
      </c>
      <c r="G142" s="126"/>
      <c r="H142" s="126"/>
      <c r="I142" s="126"/>
      <c r="J142" s="126"/>
      <c r="K142" s="126"/>
      <c r="L142" s="126"/>
      <c r="M142" s="126"/>
      <c r="N142" s="126"/>
      <c r="O142" s="129"/>
      <c r="P142" s="44"/>
    </row>
    <row r="143" spans="1:16" s="47" customFormat="1" ht="15">
      <c r="A143" s="124"/>
      <c r="B143" s="195" t="s">
        <v>65</v>
      </c>
      <c r="C143" s="125"/>
      <c r="D143" s="126"/>
      <c r="E143" s="127"/>
      <c r="F143" s="160">
        <v>460</v>
      </c>
      <c r="G143" s="126"/>
      <c r="H143" s="126"/>
      <c r="I143" s="126"/>
      <c r="J143" s="126"/>
      <c r="K143" s="126"/>
      <c r="L143" s="126"/>
      <c r="M143" s="126"/>
      <c r="N143" s="126"/>
      <c r="O143" s="129"/>
      <c r="P143" s="46"/>
    </row>
    <row r="144" spans="1:16" s="47" customFormat="1" ht="15">
      <c r="A144" s="124"/>
      <c r="B144" s="195" t="s">
        <v>71</v>
      </c>
      <c r="C144" s="125"/>
      <c r="D144" s="126"/>
      <c r="E144" s="127"/>
      <c r="F144" s="160">
        <v>1540</v>
      </c>
      <c r="G144" s="126"/>
      <c r="H144" s="126"/>
      <c r="I144" s="126"/>
      <c r="J144" s="126"/>
      <c r="K144" s="126"/>
      <c r="L144" s="126"/>
      <c r="M144" s="126"/>
      <c r="N144" s="126"/>
      <c r="O144" s="129"/>
      <c r="P144" s="46"/>
    </row>
    <row r="145" spans="1:16" s="47" customFormat="1" ht="15">
      <c r="A145" s="124"/>
      <c r="B145" s="195" t="s">
        <v>72</v>
      </c>
      <c r="C145" s="125"/>
      <c r="D145" s="126"/>
      <c r="E145" s="127"/>
      <c r="F145" s="160">
        <v>280</v>
      </c>
      <c r="G145" s="126"/>
      <c r="H145" s="126"/>
      <c r="I145" s="126"/>
      <c r="J145" s="126"/>
      <c r="K145" s="126"/>
      <c r="L145" s="126"/>
      <c r="M145" s="126"/>
      <c r="N145" s="126"/>
      <c r="O145" s="129"/>
      <c r="P145" s="46"/>
    </row>
    <row r="146" spans="1:16" s="47" customFormat="1" ht="30">
      <c r="A146" s="124"/>
      <c r="B146" s="195" t="s">
        <v>73</v>
      </c>
      <c r="C146" s="125"/>
      <c r="D146" s="126"/>
      <c r="E146" s="127"/>
      <c r="F146" s="160">
        <v>718.1</v>
      </c>
      <c r="G146" s="126"/>
      <c r="H146" s="126"/>
      <c r="I146" s="126"/>
      <c r="J146" s="126"/>
      <c r="K146" s="126"/>
      <c r="L146" s="126"/>
      <c r="M146" s="126"/>
      <c r="N146" s="126"/>
      <c r="O146" s="129"/>
      <c r="P146" s="46"/>
    </row>
    <row r="147" spans="1:15" s="45" customFormat="1" ht="15">
      <c r="A147" s="124"/>
      <c r="B147" s="195" t="s">
        <v>74</v>
      </c>
      <c r="C147" s="125"/>
      <c r="D147" s="126"/>
      <c r="E147" s="127"/>
      <c r="F147" s="160">
        <v>29600</v>
      </c>
      <c r="G147" s="126"/>
      <c r="H147" s="126"/>
      <c r="I147" s="126"/>
      <c r="J147" s="126"/>
      <c r="K147" s="126"/>
      <c r="L147" s="126"/>
      <c r="M147" s="126"/>
      <c r="N147" s="126"/>
      <c r="O147" s="129"/>
    </row>
    <row r="148" spans="1:15" ht="30">
      <c r="A148" s="124"/>
      <c r="B148" s="195" t="s">
        <v>75</v>
      </c>
      <c r="C148" s="125"/>
      <c r="D148" s="126"/>
      <c r="E148" s="127"/>
      <c r="F148" s="160">
        <v>6000</v>
      </c>
      <c r="G148" s="126"/>
      <c r="H148" s="126"/>
      <c r="I148" s="126"/>
      <c r="J148" s="126"/>
      <c r="K148" s="126"/>
      <c r="L148" s="126"/>
      <c r="M148" s="126"/>
      <c r="N148" s="126"/>
      <c r="O148" s="129"/>
    </row>
    <row r="149" spans="1:15" s="42" customFormat="1" ht="15">
      <c r="A149" s="124"/>
      <c r="B149" s="195" t="s">
        <v>77</v>
      </c>
      <c r="C149" s="125"/>
      <c r="D149" s="126"/>
      <c r="E149" s="127"/>
      <c r="F149" s="160">
        <v>20000</v>
      </c>
      <c r="G149" s="126"/>
      <c r="H149" s="126"/>
      <c r="I149" s="126"/>
      <c r="J149" s="126"/>
      <c r="K149" s="126"/>
      <c r="L149" s="126"/>
      <c r="M149" s="126"/>
      <c r="N149" s="126"/>
      <c r="O149" s="129"/>
    </row>
    <row r="150" spans="1:15" s="43" customFormat="1" ht="15">
      <c r="A150" s="124"/>
      <c r="B150" s="195" t="s">
        <v>98</v>
      </c>
      <c r="C150" s="125"/>
      <c r="D150" s="126"/>
      <c r="E150" s="127"/>
      <c r="F150" s="160">
        <v>750</v>
      </c>
      <c r="G150" s="126"/>
      <c r="H150" s="126"/>
      <c r="I150" s="126"/>
      <c r="J150" s="126"/>
      <c r="K150" s="126"/>
      <c r="L150" s="126"/>
      <c r="M150" s="126"/>
      <c r="N150" s="126"/>
      <c r="O150" s="129"/>
    </row>
    <row r="151" spans="1:15" s="43" customFormat="1" ht="15">
      <c r="A151" s="124"/>
      <c r="B151" s="195" t="s">
        <v>99</v>
      </c>
      <c r="C151" s="125"/>
      <c r="D151" s="126"/>
      <c r="E151" s="127"/>
      <c r="F151" s="160">
        <v>50000</v>
      </c>
      <c r="G151" s="126"/>
      <c r="H151" s="126"/>
      <c r="I151" s="126"/>
      <c r="J151" s="126"/>
      <c r="K151" s="126"/>
      <c r="L151" s="126"/>
      <c r="M151" s="126"/>
      <c r="N151" s="126"/>
      <c r="O151" s="129"/>
    </row>
    <row r="152" spans="1:15" s="42" customFormat="1" ht="30">
      <c r="A152" s="113"/>
      <c r="B152" s="195" t="s">
        <v>100</v>
      </c>
      <c r="C152" s="125"/>
      <c r="D152" s="126"/>
      <c r="E152" s="127"/>
      <c r="F152" s="160"/>
      <c r="G152" s="126"/>
      <c r="H152" s="126"/>
      <c r="I152" s="126"/>
      <c r="J152" s="126"/>
      <c r="K152" s="126"/>
      <c r="L152" s="126"/>
      <c r="M152" s="126"/>
      <c r="N152" s="126"/>
      <c r="O152" s="196">
        <v>51300</v>
      </c>
    </row>
    <row r="153" spans="1:15" ht="15">
      <c r="A153" s="113"/>
      <c r="B153" s="195" t="s">
        <v>101</v>
      </c>
      <c r="C153" s="125"/>
      <c r="D153" s="126"/>
      <c r="E153" s="127"/>
      <c r="F153" s="160"/>
      <c r="G153" s="126"/>
      <c r="H153" s="126"/>
      <c r="I153" s="126"/>
      <c r="J153" s="126"/>
      <c r="K153" s="126"/>
      <c r="L153" s="126"/>
      <c r="M153" s="126"/>
      <c r="N153" s="126"/>
      <c r="O153" s="196">
        <v>7500</v>
      </c>
    </row>
    <row r="154" spans="1:15" ht="15">
      <c r="A154" s="124"/>
      <c r="B154" s="195" t="s">
        <v>102</v>
      </c>
      <c r="C154" s="125"/>
      <c r="D154" s="126"/>
      <c r="E154" s="127"/>
      <c r="F154" s="160">
        <v>9000</v>
      </c>
      <c r="G154" s="126"/>
      <c r="H154" s="126"/>
      <c r="I154" s="126"/>
      <c r="J154" s="126"/>
      <c r="K154" s="126"/>
      <c r="L154" s="126"/>
      <c r="M154" s="126"/>
      <c r="N154" s="126"/>
      <c r="O154" s="191"/>
    </row>
    <row r="155" spans="1:15" ht="30">
      <c r="A155" s="124"/>
      <c r="B155" s="195" t="s">
        <v>103</v>
      </c>
      <c r="C155" s="125"/>
      <c r="D155" s="126"/>
      <c r="E155" s="127"/>
      <c r="F155" s="160"/>
      <c r="G155" s="126"/>
      <c r="H155" s="126"/>
      <c r="I155" s="126"/>
      <c r="J155" s="126"/>
      <c r="K155" s="126"/>
      <c r="L155" s="126"/>
      <c r="M155" s="126"/>
      <c r="N155" s="126"/>
      <c r="O155" s="197">
        <v>45</v>
      </c>
    </row>
    <row r="156" spans="1:15" ht="15.75" customHeight="1">
      <c r="A156" s="124"/>
      <c r="B156" s="195" t="s">
        <v>104</v>
      </c>
      <c r="C156" s="125"/>
      <c r="D156" s="126"/>
      <c r="E156" s="127"/>
      <c r="F156" s="160">
        <v>11700</v>
      </c>
      <c r="G156" s="126"/>
      <c r="H156" s="126"/>
      <c r="I156" s="126"/>
      <c r="J156" s="126"/>
      <c r="K156" s="126"/>
      <c r="L156" s="126"/>
      <c r="M156" s="126"/>
      <c r="N156" s="126"/>
      <c r="O156" s="191"/>
    </row>
    <row r="157" spans="1:15" ht="75">
      <c r="A157" s="124"/>
      <c r="B157" s="195" t="s">
        <v>105</v>
      </c>
      <c r="C157" s="125"/>
      <c r="D157" s="126"/>
      <c r="E157" s="127"/>
      <c r="F157" s="160">
        <v>15698</v>
      </c>
      <c r="G157" s="126"/>
      <c r="H157" s="126"/>
      <c r="I157" s="126"/>
      <c r="J157" s="126"/>
      <c r="K157" s="126"/>
      <c r="L157" s="126"/>
      <c r="M157" s="126"/>
      <c r="N157" s="126"/>
      <c r="O157" s="191"/>
    </row>
    <row r="158" spans="1:15" ht="60.75" thickBot="1">
      <c r="A158" s="124"/>
      <c r="B158" s="195" t="s">
        <v>106</v>
      </c>
      <c r="C158" s="125"/>
      <c r="D158" s="126"/>
      <c r="E158" s="127"/>
      <c r="F158" s="160">
        <v>10450</v>
      </c>
      <c r="G158" s="126"/>
      <c r="H158" s="126"/>
      <c r="I158" s="126"/>
      <c r="J158" s="126"/>
      <c r="K158" s="126"/>
      <c r="L158" s="126"/>
      <c r="M158" s="126"/>
      <c r="N158" s="126"/>
      <c r="O158" s="191"/>
    </row>
    <row r="159" spans="1:15" ht="15.75" thickTop="1">
      <c r="A159" s="77" t="s">
        <v>39</v>
      </c>
      <c r="B159" s="53" t="s">
        <v>40</v>
      </c>
      <c r="C159" s="210"/>
      <c r="D159" s="211"/>
      <c r="E159" s="212"/>
      <c r="F159" s="211"/>
      <c r="G159" s="211"/>
      <c r="H159" s="211"/>
      <c r="I159" s="211"/>
      <c r="J159" s="211"/>
      <c r="K159" s="211"/>
      <c r="L159" s="211"/>
      <c r="M159" s="211"/>
      <c r="N159" s="211"/>
      <c r="O159" s="213"/>
    </row>
    <row r="160" spans="1:15" ht="30">
      <c r="A160" s="124"/>
      <c r="B160" s="195" t="s">
        <v>107</v>
      </c>
      <c r="C160" s="125"/>
      <c r="D160" s="126"/>
      <c r="E160" s="127"/>
      <c r="F160" s="160">
        <v>4000</v>
      </c>
      <c r="G160" s="126"/>
      <c r="H160" s="126"/>
      <c r="I160" s="126"/>
      <c r="J160" s="126"/>
      <c r="K160" s="126"/>
      <c r="L160" s="126"/>
      <c r="M160" s="126"/>
      <c r="N160" s="126"/>
      <c r="O160" s="191"/>
    </row>
    <row r="161" spans="1:15" ht="30">
      <c r="A161" s="124"/>
      <c r="B161" s="195" t="s">
        <v>108</v>
      </c>
      <c r="C161" s="125"/>
      <c r="D161" s="126"/>
      <c r="E161" s="127"/>
      <c r="F161" s="160"/>
      <c r="G161" s="126"/>
      <c r="H161" s="126"/>
      <c r="I161" s="126"/>
      <c r="J161" s="126"/>
      <c r="K161" s="126"/>
      <c r="L161" s="126"/>
      <c r="M161" s="126"/>
      <c r="N161" s="126"/>
      <c r="O161" s="197">
        <v>1000</v>
      </c>
    </row>
    <row r="162" spans="1:15" ht="15">
      <c r="A162" s="124"/>
      <c r="B162" s="195" t="s">
        <v>109</v>
      </c>
      <c r="C162" s="125"/>
      <c r="D162" s="126"/>
      <c r="E162" s="127"/>
      <c r="F162" s="160">
        <v>52000</v>
      </c>
      <c r="G162" s="126"/>
      <c r="H162" s="126"/>
      <c r="I162" s="126"/>
      <c r="J162" s="126"/>
      <c r="K162" s="126"/>
      <c r="L162" s="126"/>
      <c r="M162" s="126"/>
      <c r="N162" s="126"/>
      <c r="O162" s="191"/>
    </row>
    <row r="163" spans="1:15" ht="30">
      <c r="A163" s="124"/>
      <c r="B163" s="195" t="s">
        <v>110</v>
      </c>
      <c r="C163" s="125"/>
      <c r="D163" s="126"/>
      <c r="E163" s="127"/>
      <c r="F163" s="160"/>
      <c r="G163" s="126"/>
      <c r="H163" s="126"/>
      <c r="I163" s="126"/>
      <c r="J163" s="126"/>
      <c r="K163" s="126"/>
      <c r="L163" s="126"/>
      <c r="M163" s="126"/>
      <c r="N163" s="126"/>
      <c r="O163" s="197">
        <v>15420</v>
      </c>
    </row>
    <row r="164" spans="1:15" ht="30">
      <c r="A164" s="124"/>
      <c r="B164" s="195" t="s">
        <v>111</v>
      </c>
      <c r="C164" s="125"/>
      <c r="D164" s="126"/>
      <c r="E164" s="127"/>
      <c r="F164" s="160">
        <v>1850</v>
      </c>
      <c r="G164" s="126"/>
      <c r="H164" s="126"/>
      <c r="I164" s="126"/>
      <c r="J164" s="126"/>
      <c r="K164" s="126"/>
      <c r="L164" s="126"/>
      <c r="M164" s="126"/>
      <c r="N164" s="126"/>
      <c r="O164" s="191"/>
    </row>
    <row r="165" spans="1:15" ht="15">
      <c r="A165" s="124"/>
      <c r="B165" s="195" t="s">
        <v>112</v>
      </c>
      <c r="C165" s="125"/>
      <c r="D165" s="126"/>
      <c r="E165" s="127"/>
      <c r="F165" s="160">
        <v>11000</v>
      </c>
      <c r="G165" s="126"/>
      <c r="H165" s="126"/>
      <c r="I165" s="126"/>
      <c r="J165" s="126"/>
      <c r="K165" s="126"/>
      <c r="L165" s="126"/>
      <c r="M165" s="126"/>
      <c r="N165" s="126"/>
      <c r="O165" s="191"/>
    </row>
    <row r="166" spans="1:15" ht="30">
      <c r="A166" s="124"/>
      <c r="B166" s="195" t="s">
        <v>113</v>
      </c>
      <c r="C166" s="125"/>
      <c r="D166" s="126"/>
      <c r="E166" s="127"/>
      <c r="F166" s="160">
        <v>10000</v>
      </c>
      <c r="G166" s="126"/>
      <c r="H166" s="126"/>
      <c r="I166" s="126"/>
      <c r="J166" s="126"/>
      <c r="K166" s="126"/>
      <c r="L166" s="126"/>
      <c r="M166" s="126"/>
      <c r="N166" s="126"/>
      <c r="O166" s="191"/>
    </row>
    <row r="167" spans="1:15" ht="15">
      <c r="A167" s="124"/>
      <c r="B167" s="195" t="s">
        <v>114</v>
      </c>
      <c r="C167" s="125"/>
      <c r="D167" s="126"/>
      <c r="E167" s="127"/>
      <c r="F167" s="160">
        <v>1258</v>
      </c>
      <c r="G167" s="126"/>
      <c r="H167" s="126"/>
      <c r="I167" s="126"/>
      <c r="J167" s="126"/>
      <c r="K167" s="126"/>
      <c r="L167" s="126"/>
      <c r="M167" s="126"/>
      <c r="N167" s="126"/>
      <c r="O167" s="191"/>
    </row>
    <row r="168" spans="1:15" ht="30">
      <c r="A168" s="124"/>
      <c r="B168" s="195" t="s">
        <v>115</v>
      </c>
      <c r="C168" s="125"/>
      <c r="D168" s="126"/>
      <c r="E168" s="127"/>
      <c r="F168" s="160">
        <v>250</v>
      </c>
      <c r="G168" s="126"/>
      <c r="H168" s="126"/>
      <c r="I168" s="126"/>
      <c r="J168" s="126"/>
      <c r="K168" s="126"/>
      <c r="L168" s="126"/>
      <c r="M168" s="126"/>
      <c r="N168" s="126"/>
      <c r="O168" s="191"/>
    </row>
    <row r="169" spans="1:15" ht="30">
      <c r="A169" s="113"/>
      <c r="B169" s="195" t="s">
        <v>116</v>
      </c>
      <c r="C169" s="125"/>
      <c r="D169" s="126"/>
      <c r="E169" s="127"/>
      <c r="F169" s="151"/>
      <c r="G169" s="126"/>
      <c r="H169" s="126"/>
      <c r="I169" s="126"/>
      <c r="J169" s="126"/>
      <c r="K169" s="126"/>
      <c r="L169" s="126"/>
      <c r="M169" s="126"/>
      <c r="N169" s="126"/>
      <c r="O169" s="197">
        <v>1925</v>
      </c>
    </row>
    <row r="170" spans="1:15" ht="30">
      <c r="A170" s="113"/>
      <c r="B170" s="195" t="s">
        <v>117</v>
      </c>
      <c r="C170" s="125"/>
      <c r="D170" s="126"/>
      <c r="E170" s="127"/>
      <c r="F170" s="151"/>
      <c r="G170" s="126"/>
      <c r="H170" s="126"/>
      <c r="I170" s="126"/>
      <c r="J170" s="126"/>
      <c r="K170" s="126"/>
      <c r="L170" s="126"/>
      <c r="M170" s="126"/>
      <c r="N170" s="126"/>
      <c r="O170" s="197">
        <v>2250</v>
      </c>
    </row>
    <row r="171" spans="1:15" ht="30">
      <c r="A171" s="113"/>
      <c r="B171" s="195" t="s">
        <v>118</v>
      </c>
      <c r="C171" s="125"/>
      <c r="D171" s="126"/>
      <c r="E171" s="127"/>
      <c r="F171" s="151">
        <v>700</v>
      </c>
      <c r="G171" s="126"/>
      <c r="H171" s="126"/>
      <c r="I171" s="126"/>
      <c r="J171" s="126"/>
      <c r="K171" s="126"/>
      <c r="L171" s="126"/>
      <c r="M171" s="126"/>
      <c r="N171" s="126"/>
      <c r="O171" s="197"/>
    </row>
    <row r="172" spans="1:15" ht="30">
      <c r="A172" s="113"/>
      <c r="B172" s="195" t="s">
        <v>119</v>
      </c>
      <c r="C172" s="125"/>
      <c r="D172" s="126"/>
      <c r="E172" s="127"/>
      <c r="F172" s="151">
        <v>1000</v>
      </c>
      <c r="G172" s="126"/>
      <c r="H172" s="126"/>
      <c r="I172" s="126"/>
      <c r="J172" s="126"/>
      <c r="K172" s="126"/>
      <c r="L172" s="126"/>
      <c r="M172" s="126"/>
      <c r="N172" s="126"/>
      <c r="O172" s="197"/>
    </row>
    <row r="173" spans="1:15" ht="30">
      <c r="A173" s="113"/>
      <c r="B173" s="195" t="s">
        <v>120</v>
      </c>
      <c r="C173" s="125"/>
      <c r="D173" s="126"/>
      <c r="E173" s="127"/>
      <c r="F173" s="151">
        <v>5900</v>
      </c>
      <c r="G173" s="126"/>
      <c r="H173" s="126"/>
      <c r="I173" s="126"/>
      <c r="J173" s="126"/>
      <c r="K173" s="126"/>
      <c r="L173" s="126"/>
      <c r="M173" s="126"/>
      <c r="N173" s="126"/>
      <c r="O173" s="197"/>
    </row>
    <row r="174" spans="1:15" ht="15" customHeight="1">
      <c r="A174" s="113"/>
      <c r="B174" s="195" t="s">
        <v>121</v>
      </c>
      <c r="C174" s="125"/>
      <c r="D174" s="126"/>
      <c r="E174" s="127"/>
      <c r="F174" s="151">
        <v>370</v>
      </c>
      <c r="G174" s="126"/>
      <c r="H174" s="126"/>
      <c r="I174" s="126"/>
      <c r="J174" s="126"/>
      <c r="K174" s="126"/>
      <c r="L174" s="126"/>
      <c r="M174" s="126"/>
      <c r="N174" s="126"/>
      <c r="O174" s="197"/>
    </row>
    <row r="175" spans="1:15" ht="30">
      <c r="A175" s="113"/>
      <c r="B175" s="195" t="s">
        <v>122</v>
      </c>
      <c r="C175" s="125"/>
      <c r="D175" s="126"/>
      <c r="E175" s="127"/>
      <c r="F175" s="151">
        <v>3500</v>
      </c>
      <c r="G175" s="126"/>
      <c r="H175" s="126"/>
      <c r="I175" s="126"/>
      <c r="J175" s="126"/>
      <c r="K175" s="126"/>
      <c r="L175" s="126"/>
      <c r="M175" s="126"/>
      <c r="N175" s="126"/>
      <c r="O175" s="197"/>
    </row>
    <row r="176" spans="1:15" ht="30">
      <c r="A176" s="113"/>
      <c r="B176" s="195" t="s">
        <v>123</v>
      </c>
      <c r="C176" s="125"/>
      <c r="D176" s="126"/>
      <c r="E176" s="127"/>
      <c r="F176" s="151">
        <v>1100</v>
      </c>
      <c r="G176" s="126"/>
      <c r="H176" s="126"/>
      <c r="I176" s="126"/>
      <c r="J176" s="126"/>
      <c r="K176" s="126"/>
      <c r="L176" s="126"/>
      <c r="M176" s="126"/>
      <c r="N176" s="126"/>
      <c r="O176" s="197"/>
    </row>
    <row r="177" spans="1:15" ht="30">
      <c r="A177" s="113"/>
      <c r="B177" s="195" t="s">
        <v>124</v>
      </c>
      <c r="C177" s="125"/>
      <c r="D177" s="126"/>
      <c r="E177" s="127"/>
      <c r="F177" s="151"/>
      <c r="G177" s="126"/>
      <c r="H177" s="126"/>
      <c r="I177" s="126"/>
      <c r="J177" s="126"/>
      <c r="K177" s="126"/>
      <c r="L177" s="126"/>
      <c r="M177" s="126"/>
      <c r="N177" s="126"/>
      <c r="O177" s="197">
        <v>400</v>
      </c>
    </row>
    <row r="178" spans="1:15" ht="45">
      <c r="A178" s="113"/>
      <c r="B178" s="195" t="s">
        <v>125</v>
      </c>
      <c r="C178" s="125"/>
      <c r="D178" s="126"/>
      <c r="E178" s="127"/>
      <c r="F178" s="151"/>
      <c r="G178" s="126"/>
      <c r="H178" s="126"/>
      <c r="I178" s="126"/>
      <c r="J178" s="126"/>
      <c r="K178" s="126"/>
      <c r="L178" s="126"/>
      <c r="M178" s="126"/>
      <c r="N178" s="126"/>
      <c r="O178" s="197">
        <v>6500</v>
      </c>
    </row>
    <row r="179" spans="1:15" ht="15">
      <c r="A179" s="113"/>
      <c r="B179" s="195" t="s">
        <v>126</v>
      </c>
      <c r="C179" s="125"/>
      <c r="D179" s="126"/>
      <c r="E179" s="127"/>
      <c r="F179" s="151"/>
      <c r="G179" s="126"/>
      <c r="H179" s="126"/>
      <c r="I179" s="126"/>
      <c r="J179" s="126"/>
      <c r="K179" s="126"/>
      <c r="L179" s="126"/>
      <c r="M179" s="126"/>
      <c r="N179" s="126"/>
      <c r="O179" s="197">
        <v>15000</v>
      </c>
    </row>
    <row r="180" spans="1:15" ht="15">
      <c r="A180" s="113"/>
      <c r="B180" s="195" t="s">
        <v>127</v>
      </c>
      <c r="C180" s="125"/>
      <c r="D180" s="126"/>
      <c r="E180" s="127"/>
      <c r="F180" s="151"/>
      <c r="G180" s="126"/>
      <c r="H180" s="126"/>
      <c r="I180" s="126"/>
      <c r="J180" s="126"/>
      <c r="K180" s="126"/>
      <c r="L180" s="126"/>
      <c r="M180" s="126"/>
      <c r="N180" s="126"/>
      <c r="O180" s="197">
        <v>600</v>
      </c>
    </row>
    <row r="181" spans="1:15" ht="15">
      <c r="A181" s="113"/>
      <c r="B181" s="195" t="s">
        <v>128</v>
      </c>
      <c r="C181" s="125"/>
      <c r="D181" s="126"/>
      <c r="E181" s="127"/>
      <c r="F181" s="151"/>
      <c r="G181" s="126"/>
      <c r="H181" s="126"/>
      <c r="I181" s="126"/>
      <c r="J181" s="126"/>
      <c r="K181" s="126"/>
      <c r="L181" s="126"/>
      <c r="M181" s="126"/>
      <c r="N181" s="126"/>
      <c r="O181" s="197">
        <v>750</v>
      </c>
    </row>
    <row r="182" spans="1:15" ht="15">
      <c r="A182" s="113"/>
      <c r="B182" s="195" t="s">
        <v>129</v>
      </c>
      <c r="C182" s="125"/>
      <c r="D182" s="126"/>
      <c r="E182" s="127"/>
      <c r="F182" s="151"/>
      <c r="G182" s="126"/>
      <c r="H182" s="126"/>
      <c r="I182" s="126"/>
      <c r="J182" s="126"/>
      <c r="K182" s="126"/>
      <c r="L182" s="126"/>
      <c r="M182" s="126"/>
      <c r="N182" s="126"/>
      <c r="O182" s="197">
        <v>1500</v>
      </c>
    </row>
    <row r="183" spans="1:15" ht="30">
      <c r="A183" s="113"/>
      <c r="B183" s="195" t="s">
        <v>130</v>
      </c>
      <c r="C183" s="125"/>
      <c r="D183" s="126"/>
      <c r="E183" s="127"/>
      <c r="F183" s="151"/>
      <c r="G183" s="49"/>
      <c r="H183" s="126"/>
      <c r="I183" s="126"/>
      <c r="J183" s="126"/>
      <c r="K183" s="126"/>
      <c r="L183" s="126"/>
      <c r="M183" s="126"/>
      <c r="N183" s="126"/>
      <c r="O183" s="197">
        <v>360</v>
      </c>
    </row>
    <row r="184" spans="1:15" ht="30">
      <c r="A184" s="113"/>
      <c r="B184" s="195" t="s">
        <v>131</v>
      </c>
      <c r="C184" s="125"/>
      <c r="D184" s="126"/>
      <c r="E184" s="127"/>
      <c r="F184" s="151"/>
      <c r="G184" s="49"/>
      <c r="H184" s="126"/>
      <c r="I184" s="126"/>
      <c r="J184" s="126"/>
      <c r="K184" s="126"/>
      <c r="L184" s="126"/>
      <c r="M184" s="126"/>
      <c r="N184" s="126"/>
      <c r="O184" s="197">
        <v>2170</v>
      </c>
    </row>
    <row r="185" spans="1:15" ht="45">
      <c r="A185" s="113"/>
      <c r="B185" s="195" t="s">
        <v>132</v>
      </c>
      <c r="C185" s="125"/>
      <c r="D185" s="126"/>
      <c r="E185" s="127"/>
      <c r="F185" s="151"/>
      <c r="G185" s="49"/>
      <c r="H185" s="126"/>
      <c r="I185" s="126"/>
      <c r="J185" s="126"/>
      <c r="K185" s="126"/>
      <c r="L185" s="126"/>
      <c r="M185" s="126"/>
      <c r="N185" s="126"/>
      <c r="O185" s="197">
        <v>330</v>
      </c>
    </row>
    <row r="186" spans="1:15" ht="30">
      <c r="A186" s="113"/>
      <c r="B186" s="195" t="s">
        <v>133</v>
      </c>
      <c r="C186" s="125"/>
      <c r="D186" s="126"/>
      <c r="E186" s="127"/>
      <c r="F186" s="151"/>
      <c r="G186" s="49"/>
      <c r="H186" s="126"/>
      <c r="I186" s="126"/>
      <c r="J186" s="126"/>
      <c r="K186" s="126"/>
      <c r="L186" s="126"/>
      <c r="M186" s="126"/>
      <c r="N186" s="126"/>
      <c r="O186" s="197">
        <v>700</v>
      </c>
    </row>
    <row r="187" spans="1:15" ht="15">
      <c r="A187" s="113"/>
      <c r="B187" s="195" t="s">
        <v>134</v>
      </c>
      <c r="C187" s="125"/>
      <c r="D187" s="126"/>
      <c r="E187" s="127"/>
      <c r="F187" s="151"/>
      <c r="G187" s="49"/>
      <c r="H187" s="126"/>
      <c r="I187" s="126"/>
      <c r="J187" s="126"/>
      <c r="K187" s="126"/>
      <c r="L187" s="126"/>
      <c r="M187" s="126"/>
      <c r="N187" s="126"/>
      <c r="O187" s="197">
        <v>180</v>
      </c>
    </row>
    <row r="188" spans="1:15" ht="30">
      <c r="A188" s="113"/>
      <c r="B188" s="195" t="s">
        <v>135</v>
      </c>
      <c r="C188" s="125"/>
      <c r="D188" s="126"/>
      <c r="E188" s="127"/>
      <c r="F188" s="151"/>
      <c r="G188" s="126"/>
      <c r="H188" s="126"/>
      <c r="I188" s="126"/>
      <c r="J188" s="126"/>
      <c r="K188" s="126"/>
      <c r="L188" s="126"/>
      <c r="M188" s="126"/>
      <c r="N188" s="126"/>
      <c r="O188" s="197">
        <v>1800</v>
      </c>
    </row>
    <row r="189" spans="1:15" ht="15">
      <c r="A189" s="198"/>
      <c r="B189" s="60" t="s">
        <v>46</v>
      </c>
      <c r="C189" s="139"/>
      <c r="D189" s="106">
        <f>SUM(F189:O189)</f>
        <v>647108.98</v>
      </c>
      <c r="E189" s="61"/>
      <c r="F189" s="107">
        <v>537378.98</v>
      </c>
      <c r="G189" s="194"/>
      <c r="H189" s="194"/>
      <c r="I189" s="194"/>
      <c r="J189" s="194"/>
      <c r="K189" s="107"/>
      <c r="L189" s="107"/>
      <c r="M189" s="194"/>
      <c r="N189" s="194"/>
      <c r="O189" s="108">
        <v>109730</v>
      </c>
    </row>
    <row r="190" spans="1:15" ht="15.75" thickBot="1">
      <c r="A190" s="199"/>
      <c r="B190" s="114" t="s">
        <v>45</v>
      </c>
      <c r="C190" s="200">
        <f>SUM(F190:O190)</f>
        <v>462024.1</v>
      </c>
      <c r="D190" s="201"/>
      <c r="E190" s="84"/>
      <c r="F190" s="115">
        <f>SUM(F137:F188)</f>
        <v>352294.1</v>
      </c>
      <c r="G190" s="202"/>
      <c r="H190" s="202"/>
      <c r="I190" s="202"/>
      <c r="J190" s="202"/>
      <c r="K190" s="115"/>
      <c r="L190" s="115"/>
      <c r="M190" s="202"/>
      <c r="N190" s="202"/>
      <c r="O190" s="116">
        <f>SUM(O137:O188)</f>
        <v>109730</v>
      </c>
    </row>
    <row r="191" spans="1:15" ht="16.5" thickBot="1" thickTop="1">
      <c r="A191" s="117"/>
      <c r="B191" s="118" t="s">
        <v>51</v>
      </c>
      <c r="C191" s="119">
        <f>C190</f>
        <v>462024.1</v>
      </c>
      <c r="D191" s="120">
        <f>D189</f>
        <v>647108.98</v>
      </c>
      <c r="E191" s="119">
        <f>D191-C191</f>
        <v>185084.88</v>
      </c>
      <c r="F191" s="121">
        <f>F189-F190</f>
        <v>185084.88</v>
      </c>
      <c r="G191" s="122"/>
      <c r="H191" s="122"/>
      <c r="I191" s="122"/>
      <c r="J191" s="122"/>
      <c r="K191" s="122"/>
      <c r="L191" s="122"/>
      <c r="M191" s="122"/>
      <c r="N191" s="122"/>
      <c r="O191" s="123">
        <f>O189-O190</f>
        <v>0</v>
      </c>
    </row>
    <row r="192" spans="1:15" ht="15.75" thickTop="1">
      <c r="A192" s="77" t="s">
        <v>41</v>
      </c>
      <c r="B192" s="53" t="s">
        <v>49</v>
      </c>
      <c r="C192" s="210"/>
      <c r="D192" s="211"/>
      <c r="E192" s="212"/>
      <c r="F192" s="211"/>
      <c r="G192" s="211"/>
      <c r="H192" s="211"/>
      <c r="I192" s="211"/>
      <c r="J192" s="211"/>
      <c r="K192" s="211"/>
      <c r="L192" s="211"/>
      <c r="M192" s="211"/>
      <c r="N192" s="211"/>
      <c r="O192" s="213"/>
    </row>
    <row r="193" spans="1:15" ht="30">
      <c r="A193" s="124"/>
      <c r="B193" s="195" t="s">
        <v>76</v>
      </c>
      <c r="C193" s="125"/>
      <c r="D193" s="126"/>
      <c r="E193" s="127"/>
      <c r="F193" s="160">
        <v>548.2</v>
      </c>
      <c r="G193" s="128"/>
      <c r="H193" s="128"/>
      <c r="I193" s="128"/>
      <c r="J193" s="128"/>
      <c r="K193" s="128"/>
      <c r="L193" s="128"/>
      <c r="M193" s="126"/>
      <c r="N193" s="126"/>
      <c r="O193" s="129"/>
    </row>
    <row r="194" spans="1:15" ht="15">
      <c r="A194" s="124"/>
      <c r="B194" s="195" t="s">
        <v>138</v>
      </c>
      <c r="C194" s="125"/>
      <c r="D194" s="126"/>
      <c r="E194" s="127"/>
      <c r="F194" s="160">
        <v>22000</v>
      </c>
      <c r="G194" s="128"/>
      <c r="H194" s="128"/>
      <c r="I194" s="128"/>
      <c r="J194" s="128"/>
      <c r="K194" s="128"/>
      <c r="L194" s="128"/>
      <c r="M194" s="126"/>
      <c r="N194" s="126"/>
      <c r="O194" s="129"/>
    </row>
    <row r="195" spans="1:15" ht="15">
      <c r="A195" s="124"/>
      <c r="B195" s="195" t="s">
        <v>139</v>
      </c>
      <c r="C195" s="125"/>
      <c r="D195" s="126"/>
      <c r="E195" s="127"/>
      <c r="F195" s="160"/>
      <c r="G195" s="128"/>
      <c r="H195" s="128"/>
      <c r="I195" s="128"/>
      <c r="J195" s="128"/>
      <c r="K195" s="128"/>
      <c r="L195" s="160">
        <v>5000</v>
      </c>
      <c r="M195" s="126"/>
      <c r="N195" s="126"/>
      <c r="O195" s="129"/>
    </row>
    <row r="196" spans="1:15" ht="15">
      <c r="A196" s="124"/>
      <c r="B196" s="195" t="s">
        <v>136</v>
      </c>
      <c r="C196" s="125"/>
      <c r="D196" s="126"/>
      <c r="E196" s="127"/>
      <c r="F196" s="160"/>
      <c r="G196" s="128"/>
      <c r="H196" s="128"/>
      <c r="I196" s="128"/>
      <c r="J196" s="128"/>
      <c r="K196" s="128"/>
      <c r="L196" s="160">
        <v>5000</v>
      </c>
      <c r="M196" s="126"/>
      <c r="N196" s="126"/>
      <c r="O196" s="129"/>
    </row>
    <row r="197" spans="1:15" ht="15">
      <c r="A197" s="124"/>
      <c r="B197" s="195" t="s">
        <v>137</v>
      </c>
      <c r="C197" s="125"/>
      <c r="D197" s="126"/>
      <c r="E197" s="127"/>
      <c r="F197" s="160"/>
      <c r="G197" s="160">
        <v>50000</v>
      </c>
      <c r="H197" s="128"/>
      <c r="I197" s="128"/>
      <c r="J197" s="128"/>
      <c r="K197" s="128"/>
      <c r="L197" s="160"/>
      <c r="M197" s="126"/>
      <c r="N197" s="126"/>
      <c r="O197" s="129"/>
    </row>
    <row r="198" spans="1:15" ht="15">
      <c r="A198" s="124"/>
      <c r="B198" s="195" t="s">
        <v>145</v>
      </c>
      <c r="C198" s="125"/>
      <c r="D198" s="126"/>
      <c r="E198" s="127"/>
      <c r="F198" s="160">
        <v>1052</v>
      </c>
      <c r="G198" s="128"/>
      <c r="H198" s="128"/>
      <c r="I198" s="128"/>
      <c r="J198" s="128"/>
      <c r="K198" s="128"/>
      <c r="L198" s="160"/>
      <c r="M198" s="126"/>
      <c r="N198" s="126"/>
      <c r="O198" s="129"/>
    </row>
    <row r="199" spans="1:15" ht="15">
      <c r="A199" s="124"/>
      <c r="B199" s="195" t="s">
        <v>137</v>
      </c>
      <c r="C199" s="125"/>
      <c r="D199" s="126"/>
      <c r="E199" s="127"/>
      <c r="F199" s="160">
        <v>265263.48</v>
      </c>
      <c r="G199" s="128"/>
      <c r="H199" s="128"/>
      <c r="I199" s="128"/>
      <c r="J199" s="128"/>
      <c r="K199" s="128"/>
      <c r="L199" s="128"/>
      <c r="M199" s="126"/>
      <c r="N199" s="126"/>
      <c r="O199" s="129"/>
    </row>
    <row r="200" spans="1:15" ht="30">
      <c r="A200" s="124"/>
      <c r="B200" s="195" t="s">
        <v>141</v>
      </c>
      <c r="C200" s="125"/>
      <c r="D200" s="126"/>
      <c r="E200" s="127"/>
      <c r="F200" s="160">
        <v>3250</v>
      </c>
      <c r="G200" s="128"/>
      <c r="H200" s="128"/>
      <c r="I200" s="128"/>
      <c r="J200" s="128"/>
      <c r="K200" s="128"/>
      <c r="L200" s="128"/>
      <c r="M200" s="126"/>
      <c r="N200" s="126"/>
      <c r="O200" s="129"/>
    </row>
    <row r="201" spans="1:15" ht="15">
      <c r="A201" s="124"/>
      <c r="B201" s="195" t="s">
        <v>142</v>
      </c>
      <c r="C201" s="125"/>
      <c r="D201" s="126"/>
      <c r="E201" s="127"/>
      <c r="F201" s="160">
        <v>16654.16</v>
      </c>
      <c r="G201" s="128"/>
      <c r="H201" s="128"/>
      <c r="I201" s="128"/>
      <c r="J201" s="128"/>
      <c r="K201" s="128"/>
      <c r="L201" s="128"/>
      <c r="M201" s="126"/>
      <c r="N201" s="126"/>
      <c r="O201" s="129"/>
    </row>
    <row r="202" spans="1:15" ht="15">
      <c r="A202" s="124"/>
      <c r="B202" s="195" t="s">
        <v>143</v>
      </c>
      <c r="C202" s="125"/>
      <c r="D202" s="126"/>
      <c r="E202" s="127"/>
      <c r="F202" s="160">
        <v>7399.8</v>
      </c>
      <c r="G202" s="128"/>
      <c r="H202" s="128"/>
      <c r="I202" s="128"/>
      <c r="J202" s="128"/>
      <c r="K202" s="128"/>
      <c r="L202" s="128"/>
      <c r="M202" s="126"/>
      <c r="N202" s="126"/>
      <c r="O202" s="129"/>
    </row>
    <row r="203" spans="1:15" ht="30">
      <c r="A203" s="124"/>
      <c r="B203" s="195" t="s">
        <v>144</v>
      </c>
      <c r="C203" s="125"/>
      <c r="D203" s="126"/>
      <c r="E203" s="127"/>
      <c r="F203" s="160">
        <v>40999.99</v>
      </c>
      <c r="G203" s="128"/>
      <c r="H203" s="128"/>
      <c r="I203" s="128"/>
      <c r="J203" s="128"/>
      <c r="K203" s="128"/>
      <c r="L203" s="128"/>
      <c r="M203" s="126"/>
      <c r="N203" s="126"/>
      <c r="O203" s="129"/>
    </row>
    <row r="204" spans="1:15" ht="15">
      <c r="A204" s="124"/>
      <c r="B204" s="195" t="s">
        <v>140</v>
      </c>
      <c r="C204" s="125"/>
      <c r="D204" s="126"/>
      <c r="E204" s="127"/>
      <c r="F204" s="160">
        <v>18000</v>
      </c>
      <c r="G204" s="128"/>
      <c r="H204" s="128"/>
      <c r="I204" s="128"/>
      <c r="J204" s="128"/>
      <c r="K204" s="128"/>
      <c r="L204" s="128"/>
      <c r="M204" s="126"/>
      <c r="N204" s="126"/>
      <c r="O204" s="129"/>
    </row>
    <row r="205" spans="1:15" ht="15">
      <c r="A205" s="198"/>
      <c r="B205" s="60" t="s">
        <v>46</v>
      </c>
      <c r="C205" s="139"/>
      <c r="D205" s="106">
        <f>SUM(F205:O205)</f>
        <v>417572.38</v>
      </c>
      <c r="E205" s="61"/>
      <c r="F205" s="107">
        <f>326167.63+31404.75</f>
        <v>357572.38</v>
      </c>
      <c r="G205" s="107">
        <v>50000</v>
      </c>
      <c r="H205" s="107"/>
      <c r="I205" s="107"/>
      <c r="J205" s="107"/>
      <c r="K205" s="107"/>
      <c r="L205" s="130">
        <v>10000</v>
      </c>
      <c r="M205" s="107"/>
      <c r="N205" s="107"/>
      <c r="O205" s="131"/>
    </row>
    <row r="206" spans="1:15" ht="15">
      <c r="A206" s="203"/>
      <c r="B206" s="101" t="s">
        <v>45</v>
      </c>
      <c r="C206" s="143">
        <f>SUM(F206:O206)</f>
        <v>435167.62999999995</v>
      </c>
      <c r="D206" s="140"/>
      <c r="E206" s="66"/>
      <c r="F206" s="109">
        <f>SUM(F193:F204)</f>
        <v>375167.62999999995</v>
      </c>
      <c r="G206" s="109">
        <f>SUM(G193:G204)</f>
        <v>50000</v>
      </c>
      <c r="H206" s="194"/>
      <c r="I206" s="194"/>
      <c r="J206" s="194"/>
      <c r="K206" s="109"/>
      <c r="L206" s="109">
        <f>SUM(L193:L204)</f>
        <v>10000</v>
      </c>
      <c r="M206" s="194"/>
      <c r="N206" s="194"/>
      <c r="O206" s="108"/>
    </row>
    <row r="207" spans="1:15" ht="15.75" thickBot="1">
      <c r="A207" s="82"/>
      <c r="B207" s="83" t="s">
        <v>51</v>
      </c>
      <c r="C207" s="84">
        <f>C206</f>
        <v>435167.62999999995</v>
      </c>
      <c r="D207" s="85">
        <f>D205</f>
        <v>417572.38</v>
      </c>
      <c r="E207" s="84">
        <f>D207-C207</f>
        <v>-17595.24999999994</v>
      </c>
      <c r="F207" s="86">
        <f>F205-F206</f>
        <v>-17595.24999999994</v>
      </c>
      <c r="G207" s="86">
        <f>G205-G206</f>
        <v>0</v>
      </c>
      <c r="H207" s="132"/>
      <c r="I207" s="132"/>
      <c r="J207" s="132"/>
      <c r="K207" s="132"/>
      <c r="L207" s="86">
        <f>L205-L206</f>
        <v>0</v>
      </c>
      <c r="M207" s="132"/>
      <c r="N207" s="132"/>
      <c r="O207" s="133"/>
    </row>
    <row r="208" spans="1:15" ht="15.75" thickTop="1">
      <c r="A208" s="77" t="s">
        <v>43</v>
      </c>
      <c r="B208" s="53" t="s">
        <v>42</v>
      </c>
      <c r="C208" s="210"/>
      <c r="D208" s="211"/>
      <c r="E208" s="212"/>
      <c r="F208" s="211"/>
      <c r="G208" s="211"/>
      <c r="H208" s="211"/>
      <c r="I208" s="211"/>
      <c r="J208" s="211"/>
      <c r="K208" s="211"/>
      <c r="L208" s="211"/>
      <c r="M208" s="211"/>
      <c r="N208" s="211"/>
      <c r="O208" s="213"/>
    </row>
    <row r="209" spans="1:15" ht="15">
      <c r="A209" s="124"/>
      <c r="B209" s="195" t="s">
        <v>146</v>
      </c>
      <c r="C209" s="125"/>
      <c r="D209" s="126"/>
      <c r="E209" s="127"/>
      <c r="F209" s="160"/>
      <c r="G209" s="160">
        <v>6475</v>
      </c>
      <c r="H209" s="128"/>
      <c r="I209" s="128"/>
      <c r="J209" s="128"/>
      <c r="K209" s="128"/>
      <c r="L209" s="128"/>
      <c r="M209" s="128"/>
      <c r="N209" s="126"/>
      <c r="O209" s="129"/>
    </row>
    <row r="210" spans="1:15" ht="15">
      <c r="A210" s="124"/>
      <c r="B210" s="195" t="s">
        <v>147</v>
      </c>
      <c r="C210" s="125"/>
      <c r="D210" s="126"/>
      <c r="E210" s="127"/>
      <c r="F210" s="160"/>
      <c r="G210" s="160">
        <v>3612.5</v>
      </c>
      <c r="H210" s="128"/>
      <c r="I210" s="128"/>
      <c r="J210" s="128"/>
      <c r="K210" s="128"/>
      <c r="L210" s="128"/>
      <c r="M210" s="128"/>
      <c r="N210" s="126"/>
      <c r="O210" s="129"/>
    </row>
    <row r="211" spans="1:15" ht="15">
      <c r="A211" s="124"/>
      <c r="B211" s="195" t="s">
        <v>148</v>
      </c>
      <c r="C211" s="125"/>
      <c r="D211" s="126"/>
      <c r="E211" s="127"/>
      <c r="F211" s="160"/>
      <c r="G211" s="160">
        <v>3237.5</v>
      </c>
      <c r="H211" s="128"/>
      <c r="I211" s="128"/>
      <c r="J211" s="128"/>
      <c r="K211" s="128"/>
      <c r="L211" s="128"/>
      <c r="M211" s="128"/>
      <c r="N211" s="126"/>
      <c r="O211" s="129"/>
    </row>
    <row r="212" spans="1:15" ht="15">
      <c r="A212" s="124"/>
      <c r="B212" s="195" t="s">
        <v>149</v>
      </c>
      <c r="C212" s="125"/>
      <c r="D212" s="126"/>
      <c r="E212" s="127"/>
      <c r="F212" s="160"/>
      <c r="G212" s="160">
        <v>2237.5</v>
      </c>
      <c r="H212" s="128"/>
      <c r="I212" s="128"/>
      <c r="J212" s="128"/>
      <c r="K212" s="128"/>
      <c r="L212" s="128"/>
      <c r="M212" s="128"/>
      <c r="N212" s="126"/>
      <c r="O212" s="129"/>
    </row>
    <row r="213" spans="1:15" ht="15">
      <c r="A213" s="124"/>
      <c r="B213" s="195" t="s">
        <v>150</v>
      </c>
      <c r="C213" s="125"/>
      <c r="D213" s="126"/>
      <c r="E213" s="127"/>
      <c r="F213" s="160"/>
      <c r="G213" s="160">
        <v>478.75</v>
      </c>
      <c r="H213" s="128"/>
      <c r="I213" s="128"/>
      <c r="J213" s="128"/>
      <c r="K213" s="128"/>
      <c r="L213" s="128"/>
      <c r="M213" s="128"/>
      <c r="N213" s="126"/>
      <c r="O213" s="129"/>
    </row>
    <row r="214" spans="1:15" ht="30">
      <c r="A214" s="124"/>
      <c r="B214" s="195" t="s">
        <v>151</v>
      </c>
      <c r="C214" s="125"/>
      <c r="D214" s="126"/>
      <c r="E214" s="127"/>
      <c r="F214" s="160">
        <v>3556.24</v>
      </c>
      <c r="G214" s="160">
        <f>4231.78-F214</f>
        <v>675.54</v>
      </c>
      <c r="H214" s="128"/>
      <c r="I214" s="128"/>
      <c r="J214" s="128"/>
      <c r="K214" s="128"/>
      <c r="L214" s="128"/>
      <c r="M214" s="128"/>
      <c r="N214" s="126"/>
      <c r="O214" s="129"/>
    </row>
    <row r="215" spans="1:15" ht="30">
      <c r="A215" s="124"/>
      <c r="B215" s="195" t="s">
        <v>152</v>
      </c>
      <c r="C215" s="125"/>
      <c r="D215" s="126"/>
      <c r="E215" s="127"/>
      <c r="F215" s="128"/>
      <c r="G215" s="160">
        <v>1329.05</v>
      </c>
      <c r="H215" s="128"/>
      <c r="I215" s="128"/>
      <c r="J215" s="128"/>
      <c r="K215" s="128"/>
      <c r="L215" s="128"/>
      <c r="M215" s="128"/>
      <c r="N215" s="126"/>
      <c r="O215" s="129"/>
    </row>
    <row r="216" spans="1:15" ht="15">
      <c r="A216" s="124"/>
      <c r="B216" s="195" t="s">
        <v>153</v>
      </c>
      <c r="C216" s="125"/>
      <c r="D216" s="126"/>
      <c r="E216" s="127"/>
      <c r="F216" s="128"/>
      <c r="G216" s="160">
        <v>1495.4099999999999</v>
      </c>
      <c r="H216" s="128"/>
      <c r="I216" s="128"/>
      <c r="J216" s="128"/>
      <c r="K216" s="128"/>
      <c r="L216" s="128"/>
      <c r="M216" s="128"/>
      <c r="N216" s="126"/>
      <c r="O216" s="129"/>
    </row>
    <row r="217" spans="1:15" ht="30">
      <c r="A217" s="124"/>
      <c r="B217" s="195" t="s">
        <v>154</v>
      </c>
      <c r="C217" s="125"/>
      <c r="D217" s="126"/>
      <c r="E217" s="127"/>
      <c r="F217" s="128"/>
      <c r="G217" s="160">
        <v>3063.75</v>
      </c>
      <c r="H217" s="128"/>
      <c r="I217" s="128"/>
      <c r="J217" s="128"/>
      <c r="K217" s="128"/>
      <c r="L217" s="128"/>
      <c r="M217" s="128"/>
      <c r="N217" s="126"/>
      <c r="O217" s="129"/>
    </row>
    <row r="218" spans="1:15" ht="15">
      <c r="A218" s="124"/>
      <c r="B218" s="195" t="s">
        <v>155</v>
      </c>
      <c r="C218" s="125"/>
      <c r="D218" s="126"/>
      <c r="E218" s="127"/>
      <c r="F218" s="128"/>
      <c r="G218" s="160">
        <v>463.12</v>
      </c>
      <c r="H218" s="128"/>
      <c r="I218" s="128"/>
      <c r="J218" s="128"/>
      <c r="K218" s="128"/>
      <c r="L218" s="128"/>
      <c r="M218" s="128"/>
      <c r="N218" s="126"/>
      <c r="O218" s="129"/>
    </row>
    <row r="219" spans="1:15" ht="30">
      <c r="A219" s="124"/>
      <c r="B219" s="195" t="s">
        <v>156</v>
      </c>
      <c r="C219" s="125"/>
      <c r="D219" s="126"/>
      <c r="E219" s="127"/>
      <c r="F219" s="128"/>
      <c r="G219" s="160">
        <v>18762.5</v>
      </c>
      <c r="H219" s="128"/>
      <c r="I219" s="128"/>
      <c r="J219" s="128"/>
      <c r="K219" s="128"/>
      <c r="L219" s="128"/>
      <c r="M219" s="128"/>
      <c r="N219" s="126"/>
      <c r="O219" s="129"/>
    </row>
    <row r="220" spans="1:15" ht="45">
      <c r="A220" s="124"/>
      <c r="B220" s="195" t="s">
        <v>157</v>
      </c>
      <c r="C220" s="125"/>
      <c r="D220" s="126"/>
      <c r="E220" s="127"/>
      <c r="F220" s="128"/>
      <c r="G220" s="160">
        <v>9025</v>
      </c>
      <c r="H220" s="128"/>
      <c r="I220" s="128"/>
      <c r="J220" s="128"/>
      <c r="K220" s="128"/>
      <c r="L220" s="128"/>
      <c r="M220" s="128"/>
      <c r="N220" s="126"/>
      <c r="O220" s="129"/>
    </row>
    <row r="221" spans="1:15" ht="45" customHeight="1">
      <c r="A221" s="124"/>
      <c r="B221" s="195" t="s">
        <v>158</v>
      </c>
      <c r="C221" s="125"/>
      <c r="D221" s="126"/>
      <c r="E221" s="127"/>
      <c r="F221" s="160">
        <v>14438.81</v>
      </c>
      <c r="G221" s="160"/>
      <c r="H221" s="128"/>
      <c r="I221" s="128"/>
      <c r="J221" s="128"/>
      <c r="K221" s="128"/>
      <c r="L221" s="128"/>
      <c r="M221" s="128"/>
      <c r="N221" s="126"/>
      <c r="O221" s="129"/>
    </row>
    <row r="222" spans="1:15" ht="30">
      <c r="A222" s="124"/>
      <c r="B222" s="195" t="s">
        <v>159</v>
      </c>
      <c r="C222" s="125"/>
      <c r="D222" s="126"/>
      <c r="E222" s="127"/>
      <c r="F222" s="160">
        <v>6412.030000000001</v>
      </c>
      <c r="G222" s="160"/>
      <c r="H222" s="128"/>
      <c r="I222" s="128"/>
      <c r="J222" s="128"/>
      <c r="K222" s="128"/>
      <c r="L222" s="128"/>
      <c r="M222" s="128"/>
      <c r="N222" s="126"/>
      <c r="O222" s="129"/>
    </row>
    <row r="223" spans="1:15" ht="15">
      <c r="A223" s="124"/>
      <c r="B223" s="195" t="s">
        <v>160</v>
      </c>
      <c r="C223" s="125"/>
      <c r="D223" s="126"/>
      <c r="E223" s="127"/>
      <c r="F223" s="160">
        <v>759.76</v>
      </c>
      <c r="G223" s="160"/>
      <c r="H223" s="128"/>
      <c r="I223" s="128"/>
      <c r="J223" s="128"/>
      <c r="K223" s="128"/>
      <c r="L223" s="128"/>
      <c r="M223" s="128"/>
      <c r="N223" s="126"/>
      <c r="O223" s="129"/>
    </row>
    <row r="224" spans="1:15" ht="75">
      <c r="A224" s="124"/>
      <c r="B224" s="195" t="s">
        <v>161</v>
      </c>
      <c r="C224" s="125"/>
      <c r="D224" s="126"/>
      <c r="E224" s="127"/>
      <c r="F224" s="160">
        <f>49455-G224</f>
        <v>25310.62</v>
      </c>
      <c r="G224" s="160">
        <v>24144.38</v>
      </c>
      <c r="H224" s="128"/>
      <c r="I224" s="128"/>
      <c r="J224" s="128"/>
      <c r="K224" s="128"/>
      <c r="L224" s="128"/>
      <c r="M224" s="128"/>
      <c r="N224" s="126"/>
      <c r="O224" s="129"/>
    </row>
    <row r="225" spans="1:15" ht="15">
      <c r="A225" s="124"/>
      <c r="B225" s="195" t="s">
        <v>162</v>
      </c>
      <c r="C225" s="125"/>
      <c r="D225" s="126"/>
      <c r="E225" s="127"/>
      <c r="F225" s="160">
        <v>23453.13</v>
      </c>
      <c r="G225" s="160"/>
      <c r="H225" s="128"/>
      <c r="I225" s="128"/>
      <c r="J225" s="128"/>
      <c r="K225" s="128"/>
      <c r="L225" s="128"/>
      <c r="M225" s="128"/>
      <c r="N225" s="126"/>
      <c r="O225" s="129"/>
    </row>
    <row r="226" spans="1:15" ht="15">
      <c r="A226" s="124"/>
      <c r="B226" s="195" t="s">
        <v>162</v>
      </c>
      <c r="C226" s="125"/>
      <c r="D226" s="126"/>
      <c r="E226" s="127"/>
      <c r="F226" s="160">
        <v>938.13</v>
      </c>
      <c r="G226" s="160"/>
      <c r="H226" s="128"/>
      <c r="I226" s="128"/>
      <c r="J226" s="128"/>
      <c r="K226" s="128"/>
      <c r="L226" s="128"/>
      <c r="M226" s="128"/>
      <c r="N226" s="126"/>
      <c r="O226" s="129"/>
    </row>
    <row r="227" spans="1:15" ht="15">
      <c r="A227" s="198"/>
      <c r="B227" s="60" t="s">
        <v>46</v>
      </c>
      <c r="C227" s="139"/>
      <c r="D227" s="106">
        <f>SUM(F227:O227)</f>
        <v>224784.97</v>
      </c>
      <c r="E227" s="61"/>
      <c r="F227" s="107">
        <v>149784.97</v>
      </c>
      <c r="G227" s="107">
        <v>75000</v>
      </c>
      <c r="H227" s="109"/>
      <c r="I227" s="109"/>
      <c r="J227" s="109"/>
      <c r="K227" s="109"/>
      <c r="L227" s="109"/>
      <c r="M227" s="109"/>
      <c r="N227" s="109"/>
      <c r="O227" s="134"/>
    </row>
    <row r="228" spans="1:16" ht="15">
      <c r="A228" s="204"/>
      <c r="B228" s="135" t="s">
        <v>45</v>
      </c>
      <c r="C228" s="205">
        <f>SUM(F228:O228)</f>
        <v>149868.72</v>
      </c>
      <c r="D228" s="206"/>
      <c r="E228" s="207"/>
      <c r="F228" s="136">
        <f>SUM(F209:F226)</f>
        <v>74868.72</v>
      </c>
      <c r="G228" s="136">
        <f>SUM(G209:G224)</f>
        <v>75000</v>
      </c>
      <c r="H228" s="208"/>
      <c r="I228" s="208"/>
      <c r="J228" s="208"/>
      <c r="K228" s="136"/>
      <c r="L228" s="136"/>
      <c r="M228" s="208"/>
      <c r="N228" s="208"/>
      <c r="O228" s="209"/>
      <c r="P228" s="17"/>
    </row>
    <row r="229" spans="1:16" ht="15.75" thickBot="1">
      <c r="A229" s="82"/>
      <c r="B229" s="83" t="s">
        <v>51</v>
      </c>
      <c r="C229" s="84">
        <f>C228</f>
        <v>149868.72</v>
      </c>
      <c r="D229" s="85">
        <f>D227</f>
        <v>224784.97</v>
      </c>
      <c r="E229" s="84">
        <f>D229-C229</f>
        <v>74916.25</v>
      </c>
      <c r="F229" s="86">
        <f>F227-F228</f>
        <v>74916.25</v>
      </c>
      <c r="G229" s="86">
        <f>G227-G228</f>
        <v>0</v>
      </c>
      <c r="H229" s="132"/>
      <c r="I229" s="132"/>
      <c r="J229" s="132"/>
      <c r="K229" s="132"/>
      <c r="L229" s="132"/>
      <c r="M229" s="132"/>
      <c r="N229" s="132"/>
      <c r="O229" s="133"/>
      <c r="P229" s="17"/>
    </row>
    <row r="230" spans="1:16" ht="30.75" thickTop="1">
      <c r="A230" s="77" t="s">
        <v>44</v>
      </c>
      <c r="B230" s="53" t="s">
        <v>173</v>
      </c>
      <c r="C230" s="210"/>
      <c r="D230" s="211"/>
      <c r="E230" s="212"/>
      <c r="F230" s="211"/>
      <c r="G230" s="211"/>
      <c r="H230" s="211"/>
      <c r="I230" s="211"/>
      <c r="J230" s="211"/>
      <c r="K230" s="211"/>
      <c r="L230" s="211"/>
      <c r="M230" s="211"/>
      <c r="N230" s="211"/>
      <c r="O230" s="213"/>
      <c r="P230" s="17"/>
    </row>
    <row r="231" spans="1:16" ht="15">
      <c r="A231" s="124"/>
      <c r="B231" s="195" t="s">
        <v>163</v>
      </c>
      <c r="C231" s="125"/>
      <c r="D231" s="126"/>
      <c r="E231" s="127"/>
      <c r="F231" s="231">
        <v>289</v>
      </c>
      <c r="G231" s="128"/>
      <c r="H231" s="128"/>
      <c r="I231" s="128"/>
      <c r="J231" s="128"/>
      <c r="K231" s="128"/>
      <c r="L231" s="128"/>
      <c r="M231" s="128"/>
      <c r="N231" s="128"/>
      <c r="O231" s="191"/>
      <c r="P231" s="17"/>
    </row>
    <row r="232" spans="1:16" ht="15">
      <c r="A232" s="124"/>
      <c r="B232" s="195" t="s">
        <v>164</v>
      </c>
      <c r="C232" s="125"/>
      <c r="D232" s="126"/>
      <c r="E232" s="127"/>
      <c r="F232" s="231">
        <v>6799</v>
      </c>
      <c r="G232" s="128"/>
      <c r="H232" s="128"/>
      <c r="I232" s="128"/>
      <c r="J232" s="128"/>
      <c r="K232" s="128"/>
      <c r="L232" s="128"/>
      <c r="M232" s="128"/>
      <c r="N232" s="128"/>
      <c r="O232" s="191"/>
      <c r="P232" s="17"/>
    </row>
    <row r="233" spans="1:16" ht="15">
      <c r="A233" s="124"/>
      <c r="B233" s="195" t="s">
        <v>165</v>
      </c>
      <c r="C233" s="125"/>
      <c r="D233" s="126"/>
      <c r="E233" s="127"/>
      <c r="F233" s="231">
        <v>109.9</v>
      </c>
      <c r="G233" s="128"/>
      <c r="H233" s="128"/>
      <c r="I233" s="128"/>
      <c r="J233" s="128"/>
      <c r="K233" s="128"/>
      <c r="L233" s="128"/>
      <c r="M233" s="128"/>
      <c r="N233" s="128"/>
      <c r="O233" s="191"/>
      <c r="P233" s="17"/>
    </row>
    <row r="234" spans="1:16" ht="15">
      <c r="A234" s="124"/>
      <c r="B234" s="195" t="s">
        <v>166</v>
      </c>
      <c r="C234" s="125"/>
      <c r="D234" s="126"/>
      <c r="E234" s="127"/>
      <c r="F234" s="231">
        <v>299</v>
      </c>
      <c r="G234" s="128"/>
      <c r="H234" s="128"/>
      <c r="I234" s="128"/>
      <c r="J234" s="128"/>
      <c r="K234" s="128"/>
      <c r="L234" s="128"/>
      <c r="M234" s="128"/>
      <c r="N234" s="128"/>
      <c r="O234" s="191"/>
      <c r="P234" s="17"/>
    </row>
    <row r="235" spans="1:16" ht="15">
      <c r="A235" s="124"/>
      <c r="B235" s="195" t="s">
        <v>167</v>
      </c>
      <c r="C235" s="125"/>
      <c r="D235" s="126"/>
      <c r="E235" s="127"/>
      <c r="F235" s="231">
        <v>8000</v>
      </c>
      <c r="G235" s="128"/>
      <c r="H235" s="128"/>
      <c r="I235" s="128"/>
      <c r="J235" s="128"/>
      <c r="K235" s="128"/>
      <c r="L235" s="128"/>
      <c r="M235" s="128"/>
      <c r="N235" s="128"/>
      <c r="O235" s="191"/>
      <c r="P235" s="17"/>
    </row>
    <row r="236" spans="1:16" ht="15">
      <c r="A236" s="124"/>
      <c r="B236" s="195" t="s">
        <v>167</v>
      </c>
      <c r="C236" s="125"/>
      <c r="D236" s="126"/>
      <c r="E236" s="127"/>
      <c r="F236" s="231"/>
      <c r="G236" s="231">
        <f>13600-8000</f>
        <v>5600</v>
      </c>
      <c r="H236" s="128"/>
      <c r="I236" s="128"/>
      <c r="J236" s="128"/>
      <c r="K236" s="128"/>
      <c r="L236" s="128"/>
      <c r="M236" s="128"/>
      <c r="N236" s="128"/>
      <c r="O236" s="191"/>
      <c r="P236" s="17"/>
    </row>
    <row r="237" spans="1:16" ht="15">
      <c r="A237" s="124"/>
      <c r="B237" s="195" t="s">
        <v>168</v>
      </c>
      <c r="C237" s="125"/>
      <c r="D237" s="126"/>
      <c r="E237" s="127"/>
      <c r="F237" s="231"/>
      <c r="G237" s="231">
        <v>8500</v>
      </c>
      <c r="H237" s="128"/>
      <c r="I237" s="128"/>
      <c r="J237" s="128"/>
      <c r="K237" s="128"/>
      <c r="L237" s="128"/>
      <c r="M237" s="128"/>
      <c r="N237" s="128"/>
      <c r="O237" s="191"/>
      <c r="P237" s="17"/>
    </row>
    <row r="238" spans="1:16" ht="15">
      <c r="A238" s="124"/>
      <c r="B238" s="195" t="s">
        <v>169</v>
      </c>
      <c r="C238" s="125"/>
      <c r="D238" s="126"/>
      <c r="E238" s="127"/>
      <c r="F238" s="231"/>
      <c r="G238" s="231">
        <v>2900</v>
      </c>
      <c r="H238" s="128"/>
      <c r="I238" s="128"/>
      <c r="J238" s="128"/>
      <c r="K238" s="128"/>
      <c r="L238" s="128"/>
      <c r="M238" s="128"/>
      <c r="N238" s="128"/>
      <c r="O238" s="191"/>
      <c r="P238" s="17"/>
    </row>
    <row r="239" spans="1:16" ht="15">
      <c r="A239" s="124"/>
      <c r="B239" s="195" t="s">
        <v>170</v>
      </c>
      <c r="C239" s="125"/>
      <c r="D239" s="126"/>
      <c r="E239" s="127"/>
      <c r="F239" s="231"/>
      <c r="G239" s="231">
        <v>3000</v>
      </c>
      <c r="H239" s="128"/>
      <c r="I239" s="128"/>
      <c r="J239" s="128"/>
      <c r="K239" s="128"/>
      <c r="L239" s="128"/>
      <c r="M239" s="128"/>
      <c r="N239" s="128"/>
      <c r="O239" s="191"/>
      <c r="P239" s="17"/>
    </row>
    <row r="240" spans="1:16" ht="15">
      <c r="A240" s="124"/>
      <c r="B240" s="195" t="s">
        <v>171</v>
      </c>
      <c r="C240" s="125"/>
      <c r="D240" s="126"/>
      <c r="E240" s="127"/>
      <c r="F240" s="231">
        <v>3937.5</v>
      </c>
      <c r="G240" s="128"/>
      <c r="H240" s="128"/>
      <c r="I240" s="128"/>
      <c r="J240" s="128"/>
      <c r="K240" s="128"/>
      <c r="L240" s="128"/>
      <c r="M240" s="128"/>
      <c r="N240" s="128"/>
      <c r="O240" s="191"/>
      <c r="P240" s="17"/>
    </row>
    <row r="241" spans="1:16" ht="15">
      <c r="A241" s="124"/>
      <c r="B241" s="195" t="s">
        <v>172</v>
      </c>
      <c r="C241" s="125"/>
      <c r="D241" s="126"/>
      <c r="E241" s="127"/>
      <c r="F241" s="231"/>
      <c r="G241" s="128"/>
      <c r="H241" s="128"/>
      <c r="I241" s="128"/>
      <c r="J241" s="128"/>
      <c r="K241" s="128"/>
      <c r="L241" s="128"/>
      <c r="M241" s="128"/>
      <c r="N241" s="128"/>
      <c r="O241" s="197">
        <v>2000</v>
      </c>
      <c r="P241" s="17"/>
    </row>
    <row r="242" spans="1:16" ht="30">
      <c r="A242" s="124"/>
      <c r="B242" s="195" t="s">
        <v>174</v>
      </c>
      <c r="C242" s="125"/>
      <c r="D242" s="126"/>
      <c r="E242" s="127"/>
      <c r="F242" s="231">
        <v>4400</v>
      </c>
      <c r="G242" s="128"/>
      <c r="H242" s="128"/>
      <c r="I242" s="128"/>
      <c r="J242" s="128"/>
      <c r="K242" s="128"/>
      <c r="L242" s="128"/>
      <c r="M242" s="128"/>
      <c r="N242" s="128"/>
      <c r="O242" s="197"/>
      <c r="P242" s="17"/>
    </row>
    <row r="243" spans="1:15" ht="15">
      <c r="A243" s="198"/>
      <c r="B243" s="60" t="s">
        <v>46</v>
      </c>
      <c r="C243" s="139"/>
      <c r="D243" s="106">
        <f>SUM(F243:O243)</f>
        <v>65784.4</v>
      </c>
      <c r="E243" s="61"/>
      <c r="F243" s="107">
        <v>43784.4</v>
      </c>
      <c r="G243" s="107">
        <v>20000</v>
      </c>
      <c r="H243" s="109"/>
      <c r="I243" s="107"/>
      <c r="J243" s="109"/>
      <c r="K243" s="107"/>
      <c r="L243" s="109"/>
      <c r="M243" s="109"/>
      <c r="N243" s="109"/>
      <c r="O243" s="131">
        <v>2000</v>
      </c>
    </row>
    <row r="244" spans="1:15" ht="15">
      <c r="A244" s="203"/>
      <c r="B244" s="101" t="s">
        <v>45</v>
      </c>
      <c r="C244" s="143">
        <f>SUM(F244:O244)</f>
        <v>45834.4</v>
      </c>
      <c r="D244" s="140"/>
      <c r="E244" s="66"/>
      <c r="F244" s="214">
        <f>SUM(F231:F242)</f>
        <v>23834.4</v>
      </c>
      <c r="G244" s="214">
        <f>SUM(G231:G242)</f>
        <v>20000</v>
      </c>
      <c r="H244" s="194"/>
      <c r="I244" s="194"/>
      <c r="J244" s="194"/>
      <c r="K244" s="109"/>
      <c r="L244" s="109"/>
      <c r="M244" s="194"/>
      <c r="N244" s="194"/>
      <c r="O244" s="215">
        <f>SUM(O231:O242)</f>
        <v>2000</v>
      </c>
    </row>
    <row r="245" spans="1:15" ht="15.75" thickBot="1">
      <c r="A245" s="82"/>
      <c r="B245" s="83" t="s">
        <v>51</v>
      </c>
      <c r="C245" s="84">
        <f>C244</f>
        <v>45834.4</v>
      </c>
      <c r="D245" s="85">
        <f>D243</f>
        <v>65784.4</v>
      </c>
      <c r="E245" s="84">
        <f>D245-C245</f>
        <v>19949.999999999993</v>
      </c>
      <c r="F245" s="86">
        <f>F243-F244</f>
        <v>19950</v>
      </c>
      <c r="G245" s="86">
        <f>G243-G244</f>
        <v>0</v>
      </c>
      <c r="H245" s="132"/>
      <c r="I245" s="86"/>
      <c r="J245" s="132"/>
      <c r="K245" s="86"/>
      <c r="L245" s="132"/>
      <c r="M245" s="132"/>
      <c r="N245" s="132"/>
      <c r="O245" s="87">
        <f>O243-O244</f>
        <v>0</v>
      </c>
    </row>
    <row r="246" spans="1:15" ht="15.75" thickTop="1">
      <c r="A246" s="77" t="s">
        <v>53</v>
      </c>
      <c r="B246" s="53" t="s">
        <v>50</v>
      </c>
      <c r="C246" s="210"/>
      <c r="D246" s="211"/>
      <c r="E246" s="212"/>
      <c r="F246" s="211"/>
      <c r="G246" s="211"/>
      <c r="H246" s="211"/>
      <c r="I246" s="211"/>
      <c r="J246" s="211"/>
      <c r="K246" s="211"/>
      <c r="L246" s="211"/>
      <c r="M246" s="211"/>
      <c r="N246" s="211"/>
      <c r="O246" s="213"/>
    </row>
    <row r="247" spans="1:15" ht="15">
      <c r="A247" s="169" t="s">
        <v>175</v>
      </c>
      <c r="B247" s="188" t="s">
        <v>8</v>
      </c>
      <c r="C247" s="178"/>
      <c r="D247" s="178"/>
      <c r="E247" s="127"/>
      <c r="F247" s="180">
        <v>42533.28</v>
      </c>
      <c r="G247" s="180"/>
      <c r="H247" s="180"/>
      <c r="I247" s="180"/>
      <c r="J247" s="180"/>
      <c r="K247" s="180"/>
      <c r="L247" s="180"/>
      <c r="M247" s="180"/>
      <c r="N247" s="180"/>
      <c r="O247" s="181"/>
    </row>
    <row r="248" spans="1:15" ht="15">
      <c r="A248" s="169" t="s">
        <v>176</v>
      </c>
      <c r="B248" s="188" t="s">
        <v>11</v>
      </c>
      <c r="C248" s="178"/>
      <c r="D248" s="178"/>
      <c r="E248" s="127"/>
      <c r="F248" s="180">
        <v>6771</v>
      </c>
      <c r="G248" s="180"/>
      <c r="H248" s="180"/>
      <c r="I248" s="180"/>
      <c r="J248" s="180"/>
      <c r="K248" s="180"/>
      <c r="L248" s="180"/>
      <c r="M248" s="180"/>
      <c r="N248" s="180"/>
      <c r="O248" s="181"/>
    </row>
    <row r="249" spans="1:15" ht="15">
      <c r="A249" s="169" t="s">
        <v>190</v>
      </c>
      <c r="B249" s="188" t="s">
        <v>191</v>
      </c>
      <c r="C249" s="178"/>
      <c r="D249" s="178"/>
      <c r="E249" s="127"/>
      <c r="F249" s="180">
        <v>54</v>
      </c>
      <c r="G249" s="180"/>
      <c r="H249" s="180"/>
      <c r="I249" s="180"/>
      <c r="J249" s="180"/>
      <c r="K249" s="180"/>
      <c r="L249" s="180"/>
      <c r="M249" s="180"/>
      <c r="N249" s="180"/>
      <c r="O249" s="181"/>
    </row>
    <row r="250" spans="1:15" ht="15">
      <c r="A250" s="169" t="s">
        <v>177</v>
      </c>
      <c r="B250" s="188" t="s">
        <v>21</v>
      </c>
      <c r="C250" s="178"/>
      <c r="D250" s="178"/>
      <c r="E250" s="127"/>
      <c r="F250" s="180">
        <v>52611.19</v>
      </c>
      <c r="G250" s="180"/>
      <c r="H250" s="180"/>
      <c r="I250" s="180"/>
      <c r="J250" s="180"/>
      <c r="K250" s="180"/>
      <c r="L250" s="180"/>
      <c r="M250" s="180"/>
      <c r="N250" s="180"/>
      <c r="O250" s="181"/>
    </row>
    <row r="251" spans="1:15" ht="15">
      <c r="A251" s="232" t="s">
        <v>178</v>
      </c>
      <c r="B251" s="188" t="s">
        <v>23</v>
      </c>
      <c r="C251" s="178"/>
      <c r="D251" s="178"/>
      <c r="E251" s="127"/>
      <c r="F251" s="180">
        <v>70037.53</v>
      </c>
      <c r="G251" s="180"/>
      <c r="H251" s="180"/>
      <c r="I251" s="180"/>
      <c r="J251" s="180"/>
      <c r="K251" s="180"/>
      <c r="L251" s="180"/>
      <c r="M251" s="180"/>
      <c r="N251" s="180"/>
      <c r="O251" s="181"/>
    </row>
    <row r="252" spans="1:15" ht="15">
      <c r="A252" s="232" t="s">
        <v>179</v>
      </c>
      <c r="B252" s="188" t="s">
        <v>24</v>
      </c>
      <c r="C252" s="178"/>
      <c r="D252" s="178"/>
      <c r="E252" s="127"/>
      <c r="F252" s="180">
        <v>2582.38</v>
      </c>
      <c r="G252" s="180"/>
      <c r="H252" s="180"/>
      <c r="I252" s="180"/>
      <c r="J252" s="180"/>
      <c r="K252" s="180"/>
      <c r="L252" s="180"/>
      <c r="M252" s="180"/>
      <c r="N252" s="180"/>
      <c r="O252" s="181"/>
    </row>
    <row r="253" spans="1:15" ht="15">
      <c r="A253" s="145"/>
      <c r="B253" s="187" t="s">
        <v>60</v>
      </c>
      <c r="C253" s="130"/>
      <c r="D253" s="130">
        <f>SUM(F253:O253)</f>
        <v>171623</v>
      </c>
      <c r="E253" s="126"/>
      <c r="F253" s="176">
        <v>171623</v>
      </c>
      <c r="G253" s="176"/>
      <c r="H253" s="176"/>
      <c r="I253" s="176"/>
      <c r="J253" s="176"/>
      <c r="K253" s="176"/>
      <c r="L253" s="176"/>
      <c r="M253" s="176"/>
      <c r="N253" s="176"/>
      <c r="O253" s="177"/>
    </row>
    <row r="254" spans="1:15" ht="15">
      <c r="A254" s="169"/>
      <c r="B254" s="188" t="s">
        <v>60</v>
      </c>
      <c r="C254" s="178">
        <f>SUM(F254:O254)</f>
        <v>174589.38</v>
      </c>
      <c r="D254" s="130"/>
      <c r="E254" s="178"/>
      <c r="F254" s="180">
        <f>SUM(F247:F252)</f>
        <v>174589.38</v>
      </c>
      <c r="G254" s="180"/>
      <c r="H254" s="180"/>
      <c r="I254" s="180"/>
      <c r="J254" s="180"/>
      <c r="K254" s="180"/>
      <c r="L254" s="180"/>
      <c r="M254" s="180"/>
      <c r="N254" s="180"/>
      <c r="O254" s="181"/>
    </row>
    <row r="255" spans="1:15" ht="15">
      <c r="A255" s="233"/>
      <c r="B255" s="162" t="s">
        <v>60</v>
      </c>
      <c r="C255" s="182">
        <f>C254</f>
        <v>174589.38</v>
      </c>
      <c r="D255" s="183">
        <f>D253</f>
        <v>171623</v>
      </c>
      <c r="E255" s="182">
        <f>D255-C255</f>
        <v>-2966.3800000000047</v>
      </c>
      <c r="F255" s="91">
        <f>F253-F254</f>
        <v>-2966.3800000000047</v>
      </c>
      <c r="G255" s="91"/>
      <c r="H255" s="91"/>
      <c r="I255" s="91"/>
      <c r="J255" s="91"/>
      <c r="K255" s="91"/>
      <c r="L255" s="91"/>
      <c r="M255" s="91"/>
      <c r="N255" s="91"/>
      <c r="O255" s="92"/>
    </row>
    <row r="256" spans="1:15" ht="15">
      <c r="A256" s="169" t="s">
        <v>175</v>
      </c>
      <c r="B256" s="142" t="s">
        <v>8</v>
      </c>
      <c r="C256" s="178"/>
      <c r="D256" s="178"/>
      <c r="E256" s="127"/>
      <c r="F256" s="180">
        <v>10352.06</v>
      </c>
      <c r="G256" s="180"/>
      <c r="H256" s="180"/>
      <c r="I256" s="180"/>
      <c r="J256" s="180"/>
      <c r="K256" s="180"/>
      <c r="L256" s="180"/>
      <c r="M256" s="180"/>
      <c r="N256" s="180"/>
      <c r="O256" s="181"/>
    </row>
    <row r="257" spans="1:15" ht="15">
      <c r="A257" s="169" t="s">
        <v>176</v>
      </c>
      <c r="B257" s="142" t="s">
        <v>11</v>
      </c>
      <c r="C257" s="178"/>
      <c r="D257" s="178"/>
      <c r="E257" s="127"/>
      <c r="F257" s="180">
        <v>2240</v>
      </c>
      <c r="G257" s="180"/>
      <c r="H257" s="180"/>
      <c r="I257" s="180"/>
      <c r="J257" s="180"/>
      <c r="K257" s="180"/>
      <c r="L257" s="180"/>
      <c r="M257" s="180"/>
      <c r="N257" s="180"/>
      <c r="O257" s="181"/>
    </row>
    <row r="258" spans="1:15" ht="15">
      <c r="A258" s="169" t="s">
        <v>180</v>
      </c>
      <c r="B258" s="142" t="s">
        <v>12</v>
      </c>
      <c r="C258" s="178"/>
      <c r="D258" s="178"/>
      <c r="E258" s="127"/>
      <c r="F258" s="180">
        <v>2089.5</v>
      </c>
      <c r="G258" s="180"/>
      <c r="H258" s="180"/>
      <c r="I258" s="180"/>
      <c r="J258" s="180"/>
      <c r="K258" s="180"/>
      <c r="L258" s="180"/>
      <c r="M258" s="180"/>
      <c r="N258" s="180"/>
      <c r="O258" s="181"/>
    </row>
    <row r="259" spans="1:15" ht="15">
      <c r="A259" s="169" t="s">
        <v>185</v>
      </c>
      <c r="B259" s="142" t="s">
        <v>13</v>
      </c>
      <c r="C259" s="178"/>
      <c r="D259" s="178"/>
      <c r="E259" s="127"/>
      <c r="F259" s="180">
        <v>1070.36</v>
      </c>
      <c r="G259" s="180"/>
      <c r="H259" s="180"/>
      <c r="I259" s="180"/>
      <c r="J259" s="180"/>
      <c r="K259" s="180"/>
      <c r="L259" s="180"/>
      <c r="M259" s="180"/>
      <c r="N259" s="180"/>
      <c r="O259" s="181"/>
    </row>
    <row r="260" spans="1:15" ht="15">
      <c r="A260" s="169" t="s">
        <v>181</v>
      </c>
      <c r="B260" s="142" t="s">
        <v>14</v>
      </c>
      <c r="C260" s="178"/>
      <c r="D260" s="178"/>
      <c r="E260" s="127"/>
      <c r="F260" s="180">
        <v>5717.4</v>
      </c>
      <c r="G260" s="180"/>
      <c r="H260" s="180"/>
      <c r="I260" s="180"/>
      <c r="J260" s="180"/>
      <c r="K260" s="180"/>
      <c r="L260" s="180"/>
      <c r="M260" s="180"/>
      <c r="N260" s="180"/>
      <c r="O260" s="181"/>
    </row>
    <row r="261" spans="1:15" ht="15">
      <c r="A261" s="169" t="s">
        <v>182</v>
      </c>
      <c r="B261" s="142" t="s">
        <v>15</v>
      </c>
      <c r="C261" s="178"/>
      <c r="D261" s="178"/>
      <c r="E261" s="127"/>
      <c r="F261" s="180">
        <v>4200</v>
      </c>
      <c r="G261" s="180"/>
      <c r="H261" s="180"/>
      <c r="I261" s="180"/>
      <c r="J261" s="180"/>
      <c r="K261" s="180"/>
      <c r="L261" s="180"/>
      <c r="M261" s="180"/>
      <c r="N261" s="180"/>
      <c r="O261" s="181"/>
    </row>
    <row r="262" spans="1:15" ht="15">
      <c r="A262" s="169" t="s">
        <v>19</v>
      </c>
      <c r="B262" s="142" t="s">
        <v>20</v>
      </c>
      <c r="C262" s="178"/>
      <c r="D262" s="178"/>
      <c r="E262" s="127"/>
      <c r="F262" s="180">
        <v>369.38</v>
      </c>
      <c r="G262" s="180"/>
      <c r="H262" s="180"/>
      <c r="I262" s="180"/>
      <c r="J262" s="180"/>
      <c r="K262" s="180"/>
      <c r="L262" s="180"/>
      <c r="M262" s="180"/>
      <c r="N262" s="180"/>
      <c r="O262" s="181"/>
    </row>
    <row r="263" spans="1:15" ht="15">
      <c r="A263" s="169" t="s">
        <v>177</v>
      </c>
      <c r="B263" s="142" t="s">
        <v>21</v>
      </c>
      <c r="C263" s="178"/>
      <c r="D263" s="178"/>
      <c r="E263" s="127"/>
      <c r="F263" s="180">
        <v>62365.8</v>
      </c>
      <c r="G263" s="180"/>
      <c r="H263" s="180"/>
      <c r="I263" s="180"/>
      <c r="J263" s="180"/>
      <c r="K263" s="180"/>
      <c r="L263" s="180"/>
      <c r="M263" s="180"/>
      <c r="N263" s="180"/>
      <c r="O263" s="181"/>
    </row>
    <row r="264" spans="1:15" ht="15">
      <c r="A264" s="169" t="s">
        <v>178</v>
      </c>
      <c r="B264" s="142" t="s">
        <v>23</v>
      </c>
      <c r="C264" s="178"/>
      <c r="D264" s="178"/>
      <c r="E264" s="127"/>
      <c r="F264" s="180">
        <v>101278.44</v>
      </c>
      <c r="G264" s="180"/>
      <c r="H264" s="180"/>
      <c r="I264" s="180"/>
      <c r="J264" s="180"/>
      <c r="K264" s="180"/>
      <c r="L264" s="180"/>
      <c r="M264" s="180"/>
      <c r="N264" s="180"/>
      <c r="O264" s="181"/>
    </row>
    <row r="265" spans="1:15" ht="15">
      <c r="A265" s="169" t="s">
        <v>179</v>
      </c>
      <c r="B265" s="142" t="s">
        <v>24</v>
      </c>
      <c r="C265" s="178"/>
      <c r="D265" s="178"/>
      <c r="E265" s="127"/>
      <c r="F265" s="180">
        <v>2469</v>
      </c>
      <c r="G265" s="180"/>
      <c r="H265" s="180"/>
      <c r="I265" s="180"/>
      <c r="J265" s="180"/>
      <c r="K265" s="180"/>
      <c r="L265" s="180"/>
      <c r="M265" s="180"/>
      <c r="N265" s="180"/>
      <c r="O265" s="181"/>
    </row>
    <row r="266" spans="1:15" ht="15">
      <c r="A266" s="169" t="s">
        <v>183</v>
      </c>
      <c r="B266" s="142" t="s">
        <v>28</v>
      </c>
      <c r="C266" s="178"/>
      <c r="D266" s="178"/>
      <c r="E266" s="127"/>
      <c r="F266" s="180">
        <v>530</v>
      </c>
      <c r="G266" s="180"/>
      <c r="H266" s="180"/>
      <c r="I266" s="180"/>
      <c r="J266" s="180"/>
      <c r="K266" s="180"/>
      <c r="L266" s="180"/>
      <c r="M266" s="180"/>
      <c r="N266" s="180"/>
      <c r="O266" s="181"/>
    </row>
    <row r="267" spans="1:15" ht="15">
      <c r="A267" s="169" t="s">
        <v>186</v>
      </c>
      <c r="B267" s="188" t="s">
        <v>188</v>
      </c>
      <c r="C267" s="178"/>
      <c r="D267" s="178"/>
      <c r="E267" s="127"/>
      <c r="F267" s="180">
        <v>32869.92</v>
      </c>
      <c r="G267" s="180"/>
      <c r="H267" s="180"/>
      <c r="I267" s="180"/>
      <c r="J267" s="180"/>
      <c r="K267" s="180"/>
      <c r="L267" s="180"/>
      <c r="M267" s="180"/>
      <c r="N267" s="180"/>
      <c r="O267" s="181"/>
    </row>
    <row r="268" spans="1:15" ht="15">
      <c r="A268" s="169" t="s">
        <v>187</v>
      </c>
      <c r="B268" s="142" t="s">
        <v>189</v>
      </c>
      <c r="C268" s="178"/>
      <c r="D268" s="178"/>
      <c r="E268" s="127"/>
      <c r="F268" s="180">
        <v>2299</v>
      </c>
      <c r="G268" s="180"/>
      <c r="H268" s="180"/>
      <c r="I268" s="180"/>
      <c r="J268" s="180"/>
      <c r="K268" s="180"/>
      <c r="L268" s="180"/>
      <c r="M268" s="180"/>
      <c r="N268" s="180"/>
      <c r="O268" s="181"/>
    </row>
    <row r="269" spans="1:15" ht="15">
      <c r="A269" s="159"/>
      <c r="B269" s="187" t="s">
        <v>37</v>
      </c>
      <c r="C269" s="130"/>
      <c r="D269" s="130">
        <f>SUM(F269:O269)</f>
        <v>227850.86</v>
      </c>
      <c r="E269" s="126"/>
      <c r="F269" s="176">
        <v>227850.86</v>
      </c>
      <c r="G269" s="176"/>
      <c r="H269" s="176"/>
      <c r="I269" s="176"/>
      <c r="J269" s="176"/>
      <c r="K269" s="176"/>
      <c r="L269" s="176"/>
      <c r="M269" s="176"/>
      <c r="N269" s="176"/>
      <c r="O269" s="177"/>
    </row>
    <row r="270" spans="1:15" ht="15">
      <c r="A270" s="155"/>
      <c r="B270" s="142" t="s">
        <v>37</v>
      </c>
      <c r="C270" s="178">
        <f>SUM(F270:O270)</f>
        <v>227850.86</v>
      </c>
      <c r="D270" s="130"/>
      <c r="E270" s="178"/>
      <c r="F270" s="180">
        <f>SUM(F256:F268)</f>
        <v>227850.86</v>
      </c>
      <c r="G270" s="180"/>
      <c r="H270" s="180"/>
      <c r="I270" s="180"/>
      <c r="J270" s="180"/>
      <c r="K270" s="180"/>
      <c r="L270" s="180"/>
      <c r="M270" s="180"/>
      <c r="N270" s="180"/>
      <c r="O270" s="181"/>
    </row>
    <row r="271" spans="1:15" ht="15">
      <c r="A271" s="233"/>
      <c r="B271" s="162" t="s">
        <v>37</v>
      </c>
      <c r="C271" s="182">
        <f>C270</f>
        <v>227850.86</v>
      </c>
      <c r="D271" s="183">
        <f>D269</f>
        <v>227850.86</v>
      </c>
      <c r="E271" s="182">
        <f>D271-C271</f>
        <v>0</v>
      </c>
      <c r="F271" s="91">
        <f>F269-F270</f>
        <v>0</v>
      </c>
      <c r="G271" s="91"/>
      <c r="H271" s="91"/>
      <c r="I271" s="91"/>
      <c r="J271" s="91"/>
      <c r="K271" s="91"/>
      <c r="L271" s="91"/>
      <c r="M271" s="91"/>
      <c r="N271" s="91"/>
      <c r="O271" s="92"/>
    </row>
    <row r="272" spans="1:15" ht="15">
      <c r="A272" s="169">
        <v>3211</v>
      </c>
      <c r="B272" s="142" t="s">
        <v>8</v>
      </c>
      <c r="C272" s="130"/>
      <c r="D272" s="130"/>
      <c r="E272" s="126"/>
      <c r="F272" s="180">
        <v>9853.65</v>
      </c>
      <c r="G272" s="176"/>
      <c r="H272" s="176"/>
      <c r="I272" s="176"/>
      <c r="J272" s="176"/>
      <c r="K272" s="176"/>
      <c r="L272" s="176"/>
      <c r="M272" s="176"/>
      <c r="N272" s="176"/>
      <c r="O272" s="177"/>
    </row>
    <row r="273" spans="1:15" ht="15">
      <c r="A273" s="169">
        <v>3214</v>
      </c>
      <c r="B273" s="142" t="s">
        <v>11</v>
      </c>
      <c r="C273" s="130"/>
      <c r="D273" s="130"/>
      <c r="E273" s="126"/>
      <c r="F273" s="180">
        <v>505</v>
      </c>
      <c r="G273" s="176"/>
      <c r="H273" s="176"/>
      <c r="I273" s="176"/>
      <c r="J273" s="176"/>
      <c r="K273" s="176"/>
      <c r="L273" s="176"/>
      <c r="M273" s="176"/>
      <c r="N273" s="176"/>
      <c r="O273" s="177"/>
    </row>
    <row r="274" spans="1:15" ht="15">
      <c r="A274" s="169">
        <v>3231</v>
      </c>
      <c r="B274" s="142" t="s">
        <v>15</v>
      </c>
      <c r="C274" s="178"/>
      <c r="D274" s="178"/>
      <c r="E274" s="127"/>
      <c r="F274" s="180">
        <v>8600</v>
      </c>
      <c r="G274" s="180"/>
      <c r="H274" s="180"/>
      <c r="I274" s="180"/>
      <c r="J274" s="180"/>
      <c r="K274" s="180"/>
      <c r="L274" s="180"/>
      <c r="M274" s="180"/>
      <c r="N274" s="180"/>
      <c r="O274" s="181"/>
    </row>
    <row r="275" spans="1:15" ht="15">
      <c r="A275" s="145">
        <v>3237</v>
      </c>
      <c r="B275" s="142" t="s">
        <v>21</v>
      </c>
      <c r="C275" s="178"/>
      <c r="D275" s="178"/>
      <c r="E275" s="127"/>
      <c r="F275" s="180">
        <v>12571.36</v>
      </c>
      <c r="G275" s="180"/>
      <c r="H275" s="180"/>
      <c r="I275" s="180"/>
      <c r="J275" s="180"/>
      <c r="K275" s="180"/>
      <c r="L275" s="180"/>
      <c r="M275" s="180"/>
      <c r="N275" s="180"/>
      <c r="O275" s="181"/>
    </row>
    <row r="276" spans="1:15" ht="15">
      <c r="A276" s="145">
        <v>3239</v>
      </c>
      <c r="B276" s="142" t="s">
        <v>23</v>
      </c>
      <c r="C276" s="178"/>
      <c r="D276" s="178"/>
      <c r="E276" s="127"/>
      <c r="F276" s="180">
        <v>7864.24</v>
      </c>
      <c r="G276" s="180"/>
      <c r="H276" s="180"/>
      <c r="I276" s="180"/>
      <c r="J276" s="180"/>
      <c r="K276" s="180"/>
      <c r="L276" s="180"/>
      <c r="M276" s="180"/>
      <c r="N276" s="180"/>
      <c r="O276" s="181"/>
    </row>
    <row r="277" spans="1:15" ht="15">
      <c r="A277" s="145">
        <v>3241</v>
      </c>
      <c r="B277" s="142" t="s">
        <v>24</v>
      </c>
      <c r="C277" s="178"/>
      <c r="D277" s="178"/>
      <c r="E277" s="127"/>
      <c r="F277" s="180">
        <v>1391</v>
      </c>
      <c r="G277" s="180"/>
      <c r="H277" s="180"/>
      <c r="I277" s="180"/>
      <c r="J277" s="180"/>
      <c r="K277" s="180"/>
      <c r="L277" s="180"/>
      <c r="M277" s="180"/>
      <c r="N277" s="180"/>
      <c r="O277" s="181"/>
    </row>
    <row r="278" spans="1:15" ht="15">
      <c r="A278" s="145">
        <v>3292</v>
      </c>
      <c r="B278" s="142" t="s">
        <v>184</v>
      </c>
      <c r="C278" s="178"/>
      <c r="D278" s="178"/>
      <c r="E278" s="127"/>
      <c r="F278" s="180">
        <v>608.64</v>
      </c>
      <c r="G278" s="180"/>
      <c r="H278" s="180"/>
      <c r="I278" s="180"/>
      <c r="J278" s="180"/>
      <c r="K278" s="180"/>
      <c r="L278" s="180"/>
      <c r="M278" s="180"/>
      <c r="N278" s="180"/>
      <c r="O278" s="181"/>
    </row>
    <row r="279" spans="1:15" ht="15">
      <c r="A279" s="169"/>
      <c r="B279" s="187" t="s">
        <v>62</v>
      </c>
      <c r="C279" s="130"/>
      <c r="D279" s="130">
        <f>SUM(F279:O279)</f>
        <v>41393.89</v>
      </c>
      <c r="E279" s="126"/>
      <c r="F279" s="176">
        <v>41393.89</v>
      </c>
      <c r="G279" s="176"/>
      <c r="H279" s="176"/>
      <c r="I279" s="176"/>
      <c r="J279" s="176"/>
      <c r="K279" s="176"/>
      <c r="L279" s="176"/>
      <c r="M279" s="176"/>
      <c r="N279" s="176"/>
      <c r="O279" s="177"/>
    </row>
    <row r="280" spans="1:15" ht="15">
      <c r="A280" s="145"/>
      <c r="B280" s="142" t="s">
        <v>62</v>
      </c>
      <c r="C280" s="178">
        <f>SUM(F280:O280)</f>
        <v>41393.89</v>
      </c>
      <c r="D280" s="130"/>
      <c r="E280" s="178"/>
      <c r="F280" s="180">
        <f>SUM(F272:F278)</f>
        <v>41393.89</v>
      </c>
      <c r="G280" s="180"/>
      <c r="H280" s="180"/>
      <c r="I280" s="180"/>
      <c r="J280" s="180"/>
      <c r="K280" s="180"/>
      <c r="L280" s="180"/>
      <c r="M280" s="180"/>
      <c r="N280" s="180"/>
      <c r="O280" s="181"/>
    </row>
    <row r="281" spans="1:15" ht="15">
      <c r="A281" s="234"/>
      <c r="B281" s="162" t="s">
        <v>62</v>
      </c>
      <c r="C281" s="182">
        <f>C280</f>
        <v>41393.89</v>
      </c>
      <c r="D281" s="183">
        <f>D279</f>
        <v>41393.89</v>
      </c>
      <c r="E281" s="182">
        <f>D281-C281</f>
        <v>0</v>
      </c>
      <c r="F281" s="91">
        <f>F279-F280</f>
        <v>0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15">
      <c r="A282" s="169">
        <v>3211</v>
      </c>
      <c r="B282" s="142" t="s">
        <v>8</v>
      </c>
      <c r="C282" s="178"/>
      <c r="D282" s="178"/>
      <c r="E282" s="127"/>
      <c r="F282" s="180">
        <v>2549.16</v>
      </c>
      <c r="G282" s="180"/>
      <c r="H282" s="180"/>
      <c r="I282" s="180"/>
      <c r="J282" s="180"/>
      <c r="K282" s="180"/>
      <c r="L282" s="180"/>
      <c r="M282" s="180"/>
      <c r="N282" s="180"/>
      <c r="O282" s="181"/>
    </row>
    <row r="283" spans="1:15" ht="15">
      <c r="A283" s="169">
        <v>3214</v>
      </c>
      <c r="B283" s="142" t="s">
        <v>11</v>
      </c>
      <c r="C283" s="178"/>
      <c r="D283" s="178"/>
      <c r="E283" s="127"/>
      <c r="F283" s="180">
        <v>595</v>
      </c>
      <c r="G283" s="180"/>
      <c r="H283" s="180"/>
      <c r="I283" s="180"/>
      <c r="J283" s="180"/>
      <c r="K283" s="180"/>
      <c r="L283" s="180"/>
      <c r="M283" s="180"/>
      <c r="N283" s="180"/>
      <c r="O283" s="181"/>
    </row>
    <row r="284" spans="1:15" ht="15">
      <c r="A284" s="169">
        <v>3223</v>
      </c>
      <c r="B284" s="142" t="s">
        <v>13</v>
      </c>
      <c r="C284" s="178"/>
      <c r="D284" s="178"/>
      <c r="E284" s="127"/>
      <c r="F284" s="180">
        <v>533.21</v>
      </c>
      <c r="G284" s="180"/>
      <c r="H284" s="180"/>
      <c r="I284" s="180"/>
      <c r="J284" s="180"/>
      <c r="K284" s="180"/>
      <c r="L284" s="180"/>
      <c r="M284" s="180"/>
      <c r="N284" s="180"/>
      <c r="O284" s="181"/>
    </row>
    <row r="285" spans="1:15" ht="15">
      <c r="A285" s="169"/>
      <c r="B285" s="138" t="s">
        <v>59</v>
      </c>
      <c r="C285" s="130"/>
      <c r="D285" s="130">
        <f>SUM(F285:O285)</f>
        <v>3677.37</v>
      </c>
      <c r="E285" s="126"/>
      <c r="F285" s="176">
        <v>3677.37</v>
      </c>
      <c r="G285" s="180"/>
      <c r="H285" s="180"/>
      <c r="I285" s="180"/>
      <c r="J285" s="180"/>
      <c r="K285" s="180"/>
      <c r="L285" s="180"/>
      <c r="M285" s="180"/>
      <c r="N285" s="180"/>
      <c r="O285" s="181"/>
    </row>
    <row r="286" spans="1:15" ht="15">
      <c r="A286" s="159"/>
      <c r="B286" s="142" t="s">
        <v>59</v>
      </c>
      <c r="C286" s="178">
        <f>SUM(F286:O286)</f>
        <v>3677.37</v>
      </c>
      <c r="D286" s="130"/>
      <c r="E286" s="178"/>
      <c r="F286" s="180">
        <v>3677.37</v>
      </c>
      <c r="G286" s="180"/>
      <c r="H286" s="180"/>
      <c r="I286" s="180"/>
      <c r="J286" s="180"/>
      <c r="K286" s="180"/>
      <c r="L286" s="180"/>
      <c r="M286" s="180"/>
      <c r="N286" s="180"/>
      <c r="O286" s="181"/>
    </row>
    <row r="287" spans="1:15" ht="15">
      <c r="A287" s="167"/>
      <c r="B287" s="162" t="s">
        <v>59</v>
      </c>
      <c r="C287" s="182">
        <f>C286</f>
        <v>3677.37</v>
      </c>
      <c r="D287" s="183">
        <f>D285</f>
        <v>3677.37</v>
      </c>
      <c r="E287" s="182">
        <f>D287-C287</f>
        <v>0</v>
      </c>
      <c r="F287" s="91">
        <f>F285-F286</f>
        <v>0</v>
      </c>
      <c r="G287" s="91"/>
      <c r="H287" s="91"/>
      <c r="I287" s="91"/>
      <c r="J287" s="91"/>
      <c r="K287" s="91"/>
      <c r="L287" s="91"/>
      <c r="M287" s="91"/>
      <c r="N287" s="91"/>
      <c r="O287" s="92"/>
    </row>
    <row r="288" spans="1:15" ht="15">
      <c r="A288" s="145">
        <v>3237</v>
      </c>
      <c r="B288" s="142" t="s">
        <v>21</v>
      </c>
      <c r="C288" s="178"/>
      <c r="D288" s="178"/>
      <c r="E288" s="127"/>
      <c r="F288" s="180">
        <v>24977.93</v>
      </c>
      <c r="G288" s="180"/>
      <c r="H288" s="180"/>
      <c r="I288" s="180"/>
      <c r="J288" s="180"/>
      <c r="K288" s="180"/>
      <c r="L288" s="180"/>
      <c r="M288" s="180"/>
      <c r="N288" s="180"/>
      <c r="O288" s="181"/>
    </row>
    <row r="289" spans="1:15" ht="15">
      <c r="A289" s="145"/>
      <c r="B289" s="187" t="s">
        <v>88</v>
      </c>
      <c r="C289" s="178"/>
      <c r="D289" s="178"/>
      <c r="E289" s="127"/>
      <c r="F289" s="176">
        <v>24977.93</v>
      </c>
      <c r="G289" s="180"/>
      <c r="H289" s="180"/>
      <c r="I289" s="180"/>
      <c r="J289" s="180"/>
      <c r="K289" s="180"/>
      <c r="L289" s="180"/>
      <c r="M289" s="180"/>
      <c r="N289" s="180"/>
      <c r="O289" s="181"/>
    </row>
    <row r="290" spans="1:15" ht="15">
      <c r="A290" s="159"/>
      <c r="B290" s="142" t="s">
        <v>88</v>
      </c>
      <c r="C290" s="178">
        <f>SUM(F290:O290)</f>
        <v>24977.93</v>
      </c>
      <c r="D290" s="130"/>
      <c r="E290" s="178"/>
      <c r="F290" s="180">
        <f>F288</f>
        <v>24977.93</v>
      </c>
      <c r="G290" s="180"/>
      <c r="H290" s="180"/>
      <c r="I290" s="180"/>
      <c r="J290" s="180"/>
      <c r="K290" s="180"/>
      <c r="L290" s="180"/>
      <c r="M290" s="180"/>
      <c r="N290" s="180"/>
      <c r="O290" s="181"/>
    </row>
    <row r="291" spans="1:15" ht="15">
      <c r="A291" s="167"/>
      <c r="B291" s="162" t="s">
        <v>88</v>
      </c>
      <c r="C291" s="182">
        <f>C290</f>
        <v>24977.93</v>
      </c>
      <c r="D291" s="183">
        <f>D289</f>
        <v>0</v>
      </c>
      <c r="E291" s="182">
        <f>D291-C291</f>
        <v>-24977.93</v>
      </c>
      <c r="F291" s="91">
        <f>F289-F290</f>
        <v>0</v>
      </c>
      <c r="G291" s="91"/>
      <c r="H291" s="91"/>
      <c r="I291" s="91"/>
      <c r="J291" s="91"/>
      <c r="K291" s="91"/>
      <c r="L291" s="91"/>
      <c r="M291" s="91"/>
      <c r="N291" s="91"/>
      <c r="O291" s="92"/>
    </row>
    <row r="292" spans="1:15" ht="15">
      <c r="A292" s="235"/>
      <c r="B292" s="60" t="s">
        <v>46</v>
      </c>
      <c r="C292" s="236"/>
      <c r="D292" s="216">
        <f>SUM(F292:O292)</f>
        <v>469523.05</v>
      </c>
      <c r="E292" s="61"/>
      <c r="F292" s="217">
        <f>F253+F269+F279+F285+F289</f>
        <v>469523.05</v>
      </c>
      <c r="G292" s="217"/>
      <c r="H292" s="217"/>
      <c r="I292" s="217"/>
      <c r="J292" s="217"/>
      <c r="K292" s="217"/>
      <c r="L292" s="217"/>
      <c r="M292" s="217"/>
      <c r="N292" s="217"/>
      <c r="O292" s="218"/>
    </row>
    <row r="293" spans="1:16" ht="15">
      <c r="A293" s="237"/>
      <c r="B293" s="101" t="s">
        <v>45</v>
      </c>
      <c r="C293" s="238">
        <f>SUM(F293:O293)</f>
        <v>472489.43</v>
      </c>
      <c r="D293" s="61"/>
      <c r="E293" s="66"/>
      <c r="F293" s="219">
        <f>F254+F270+F280+F286+F290</f>
        <v>472489.43</v>
      </c>
      <c r="G293" s="219"/>
      <c r="H293" s="239"/>
      <c r="I293" s="239"/>
      <c r="J293" s="239"/>
      <c r="K293" s="240"/>
      <c r="L293" s="240"/>
      <c r="M293" s="239"/>
      <c r="N293" s="239"/>
      <c r="O293" s="241"/>
      <c r="P293" s="17"/>
    </row>
    <row r="294" spans="1:15" ht="15.75" thickBot="1">
      <c r="A294" s="82"/>
      <c r="B294" s="83" t="s">
        <v>51</v>
      </c>
      <c r="C294" s="84">
        <f>C293</f>
        <v>472489.43</v>
      </c>
      <c r="D294" s="85">
        <f>D292</f>
        <v>469523.05</v>
      </c>
      <c r="E294" s="84">
        <f>D294-C294</f>
        <v>-2966.3800000000047</v>
      </c>
      <c r="F294" s="86">
        <f>F292-F293</f>
        <v>-2966.3800000000047</v>
      </c>
      <c r="G294" s="132"/>
      <c r="H294" s="132"/>
      <c r="I294" s="132"/>
      <c r="J294" s="132"/>
      <c r="K294" s="132"/>
      <c r="L294" s="132"/>
      <c r="M294" s="132"/>
      <c r="N294" s="132"/>
      <c r="O294" s="133"/>
    </row>
    <row r="295" spans="1:15" ht="15.75" thickTop="1">
      <c r="A295" s="220"/>
      <c r="B295" s="221" t="s">
        <v>195</v>
      </c>
      <c r="C295" s="222"/>
      <c r="D295" s="223">
        <f>SUM(F295:O295)</f>
        <v>4528820.4</v>
      </c>
      <c r="E295" s="224"/>
      <c r="F295" s="223">
        <f aca="true" t="shared" si="31" ref="F295:O295">F5+F37+F129+F133+F189+F205+F227+F243+F292</f>
        <v>3944425.2499999995</v>
      </c>
      <c r="G295" s="223">
        <f t="shared" si="31"/>
        <v>257917.5</v>
      </c>
      <c r="H295" s="223">
        <f t="shared" si="31"/>
        <v>50000</v>
      </c>
      <c r="I295" s="223">
        <f t="shared" si="31"/>
        <v>46805.85</v>
      </c>
      <c r="J295" s="223">
        <f t="shared" si="31"/>
        <v>12982.8</v>
      </c>
      <c r="K295" s="223">
        <f t="shared" si="31"/>
        <v>34777.11</v>
      </c>
      <c r="L295" s="223">
        <f t="shared" si="31"/>
        <v>66467.41</v>
      </c>
      <c r="M295" s="223">
        <f t="shared" si="31"/>
        <v>3245.4</v>
      </c>
      <c r="N295" s="223">
        <f t="shared" si="31"/>
        <v>469.08</v>
      </c>
      <c r="O295" s="225">
        <f t="shared" si="31"/>
        <v>111730</v>
      </c>
    </row>
    <row r="296" spans="1:15" ht="15">
      <c r="A296" s="226"/>
      <c r="B296" s="227" t="s">
        <v>196</v>
      </c>
      <c r="C296" s="228">
        <f>SUM(F296:O296)</f>
        <v>4140686.59</v>
      </c>
      <c r="D296" s="51"/>
      <c r="E296" s="228"/>
      <c r="F296" s="229">
        <f>F6+F38+F130+F134+F190+F206+F228+F244+F293</f>
        <v>3608487.23</v>
      </c>
      <c r="G296" s="229">
        <f aca="true" t="shared" si="32" ref="G296:O296">G4+G38+G130+G134+G190+G206+G228+G244+G293</f>
        <v>257876.63</v>
      </c>
      <c r="H296" s="229">
        <f t="shared" si="32"/>
        <v>50000</v>
      </c>
      <c r="I296" s="229">
        <f t="shared" si="32"/>
        <v>35425.12</v>
      </c>
      <c r="J296" s="229">
        <f t="shared" si="32"/>
        <v>10435.1</v>
      </c>
      <c r="K296" s="229">
        <f t="shared" si="32"/>
        <v>42202.8</v>
      </c>
      <c r="L296" s="229">
        <f t="shared" si="32"/>
        <v>20815.230000000003</v>
      </c>
      <c r="M296" s="229">
        <f t="shared" si="32"/>
        <v>3245.4</v>
      </c>
      <c r="N296" s="229">
        <f t="shared" si="32"/>
        <v>469.08</v>
      </c>
      <c r="O296" s="230">
        <f t="shared" si="32"/>
        <v>111730</v>
      </c>
    </row>
    <row r="297" spans="1:15" ht="15">
      <c r="A297" s="245"/>
      <c r="B297" s="246" t="s">
        <v>197</v>
      </c>
      <c r="C297" s="247">
        <f>C296</f>
        <v>4140686.59</v>
      </c>
      <c r="D297" s="248">
        <f>D295</f>
        <v>4528820.4</v>
      </c>
      <c r="E297" s="247">
        <f>D297-C297</f>
        <v>388133.8100000005</v>
      </c>
      <c r="F297" s="249">
        <f>F295-F296</f>
        <v>335938.01999999955</v>
      </c>
      <c r="G297" s="249">
        <f aca="true" t="shared" si="33" ref="G297:O297">G295-G296</f>
        <v>40.86999999999534</v>
      </c>
      <c r="H297" s="249">
        <f t="shared" si="33"/>
        <v>0</v>
      </c>
      <c r="I297" s="249">
        <f t="shared" si="33"/>
        <v>11380.729999999996</v>
      </c>
      <c r="J297" s="249">
        <f t="shared" si="33"/>
        <v>2547.699999999999</v>
      </c>
      <c r="K297" s="249">
        <f t="shared" si="33"/>
        <v>-7425.690000000002</v>
      </c>
      <c r="L297" s="249">
        <f t="shared" si="33"/>
        <v>45652.18</v>
      </c>
      <c r="M297" s="249">
        <f t="shared" si="33"/>
        <v>0</v>
      </c>
      <c r="N297" s="249">
        <f t="shared" si="33"/>
        <v>0</v>
      </c>
      <c r="O297" s="250">
        <f t="shared" si="33"/>
        <v>0</v>
      </c>
    </row>
  </sheetData>
  <sheetProtection/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49" r:id="rId2"/>
  <rowBreaks count="5" manualBreakCount="5">
    <brk id="39" max="14" man="1"/>
    <brk id="100" max="14" man="1"/>
    <brk id="158" max="14" man="1"/>
    <brk id="207" max="14" man="1"/>
    <brk id="245" max="14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Horvat_Ljiljana</dc:creator>
  <cp:keywords/>
  <dc:description/>
  <cp:lastModifiedBy>Perše Tatjana</cp:lastModifiedBy>
  <cp:lastPrinted>2019-02-01T08:39:39Z</cp:lastPrinted>
  <dcterms:created xsi:type="dcterms:W3CDTF">2017-01-28T13:24:35Z</dcterms:created>
  <dcterms:modified xsi:type="dcterms:W3CDTF">2021-09-09T08:02:21Z</dcterms:modified>
  <cp:category/>
  <cp:version/>
  <cp:contentType/>
  <cp:contentStatus/>
</cp:coreProperties>
</file>